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33420" windowHeight="16320"/>
  </bookViews>
  <sheets>
    <sheet name="Uitgangspunten" sheetId="1" r:id="rId1"/>
    <sheet name="BC 1A" sheetId="6" r:id="rId2"/>
    <sheet name="BC 1B" sheetId="5" r:id="rId3"/>
    <sheet name="BC 2A" sheetId="4" r:id="rId4"/>
    <sheet name="BC 2B" sheetId="7"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1" i="7" l="1"/>
  <c r="E51" i="7"/>
  <c r="D51" i="7"/>
  <c r="C51" i="7"/>
  <c r="F50" i="7"/>
  <c r="E50" i="7"/>
  <c r="D50" i="7"/>
  <c r="C50" i="7"/>
  <c r="B51" i="7"/>
  <c r="B50" i="7"/>
  <c r="A51" i="7"/>
  <c r="A50" i="7"/>
  <c r="F51" i="4"/>
  <c r="E51" i="4"/>
  <c r="D51" i="4"/>
  <c r="C51" i="4"/>
  <c r="F50" i="4"/>
  <c r="E50" i="4"/>
  <c r="D50" i="4"/>
  <c r="C50" i="4"/>
  <c r="B51" i="4"/>
  <c r="B50" i="4"/>
  <c r="A51" i="4"/>
  <c r="A50" i="4"/>
  <c r="A51" i="5"/>
  <c r="A50" i="5"/>
  <c r="F51" i="5"/>
  <c r="E51" i="5"/>
  <c r="D51" i="5"/>
  <c r="C51" i="5"/>
  <c r="F50" i="5"/>
  <c r="E50" i="5"/>
  <c r="D50" i="5"/>
  <c r="C50" i="5"/>
  <c r="B51" i="5"/>
  <c r="B50" i="5"/>
  <c r="A51" i="6"/>
  <c r="A50" i="6"/>
  <c r="D38" i="1"/>
  <c r="D23" i="1"/>
  <c r="C25" i="4" l="1"/>
  <c r="D25" i="4"/>
  <c r="E25" i="4"/>
  <c r="F25" i="4"/>
  <c r="B25" i="4"/>
  <c r="C25" i="6"/>
  <c r="D25" i="6"/>
  <c r="E25" i="6"/>
  <c r="F25" i="6"/>
  <c r="B25" i="6"/>
  <c r="H13" i="1"/>
  <c r="C26" i="7"/>
  <c r="F13" i="1"/>
  <c r="B26" i="7" l="1"/>
  <c r="F26" i="7"/>
  <c r="E26" i="7"/>
  <c r="D26" i="7"/>
  <c r="C24" i="4" l="1"/>
  <c r="D24" i="4"/>
  <c r="E24" i="4"/>
  <c r="F24" i="4"/>
  <c r="B24" i="4"/>
  <c r="C24" i="6"/>
  <c r="D24" i="6"/>
  <c r="E24" i="6"/>
  <c r="F24" i="6"/>
  <c r="B24" i="6"/>
  <c r="D35" i="1"/>
  <c r="G47" i="1" l="1"/>
  <c r="H47" i="1"/>
  <c r="I47" i="1"/>
  <c r="F47" i="1"/>
  <c r="A24" i="7"/>
  <c r="A24" i="4"/>
  <c r="A24" i="5"/>
  <c r="A25" i="4"/>
  <c r="A24" i="6"/>
  <c r="C52" i="7" l="1"/>
  <c r="D52" i="7"/>
  <c r="E52" i="7"/>
  <c r="F52" i="7"/>
  <c r="B52" i="7"/>
  <c r="C49" i="7"/>
  <c r="D49" i="7"/>
  <c r="E49" i="7"/>
  <c r="F49" i="7"/>
  <c r="B49" i="7"/>
  <c r="C48" i="7"/>
  <c r="D48" i="7"/>
  <c r="E48" i="7"/>
  <c r="F48" i="7"/>
  <c r="B48" i="7"/>
  <c r="C47" i="7"/>
  <c r="D47" i="7"/>
  <c r="E47" i="7"/>
  <c r="F47" i="7"/>
  <c r="B47" i="7"/>
  <c r="C46" i="7"/>
  <c r="D46" i="7"/>
  <c r="E46" i="7"/>
  <c r="F46" i="7"/>
  <c r="B46" i="7"/>
  <c r="C45" i="7"/>
  <c r="D45" i="7"/>
  <c r="E45" i="7"/>
  <c r="F45" i="7"/>
  <c r="B45" i="7"/>
  <c r="C44" i="7"/>
  <c r="D44" i="7"/>
  <c r="E44" i="7"/>
  <c r="F44" i="7"/>
  <c r="B44" i="7"/>
  <c r="C43" i="7"/>
  <c r="D43" i="7"/>
  <c r="E43" i="7"/>
  <c r="F43" i="7"/>
  <c r="B43" i="7"/>
  <c r="C36" i="7"/>
  <c r="D36" i="7"/>
  <c r="E36" i="7"/>
  <c r="F36" i="7"/>
  <c r="B36" i="7"/>
  <c r="C35" i="7"/>
  <c r="D35" i="7"/>
  <c r="E35" i="7"/>
  <c r="F35" i="7"/>
  <c r="B35" i="7"/>
  <c r="C33" i="7"/>
  <c r="D33" i="7"/>
  <c r="E33" i="7"/>
  <c r="F33" i="7"/>
  <c r="B33" i="7"/>
  <c r="C32" i="7"/>
  <c r="D32" i="7"/>
  <c r="E32" i="7"/>
  <c r="F32" i="7"/>
  <c r="B32" i="7"/>
  <c r="C31" i="7"/>
  <c r="D31" i="7"/>
  <c r="E31" i="7"/>
  <c r="F31" i="7"/>
  <c r="B31" i="7"/>
  <c r="C52" i="4"/>
  <c r="D52" i="4"/>
  <c r="E52" i="4"/>
  <c r="F52" i="4"/>
  <c r="B52" i="4"/>
  <c r="C49" i="4"/>
  <c r="D49" i="4"/>
  <c r="E49" i="4"/>
  <c r="F49" i="4"/>
  <c r="B49" i="4"/>
  <c r="C48" i="4"/>
  <c r="D48" i="4"/>
  <c r="E48" i="4"/>
  <c r="F48" i="4"/>
  <c r="B48" i="4"/>
  <c r="C47" i="4"/>
  <c r="D47" i="4"/>
  <c r="E47" i="4"/>
  <c r="F47" i="4"/>
  <c r="B47" i="4"/>
  <c r="C46" i="4"/>
  <c r="D46" i="4"/>
  <c r="E46" i="4"/>
  <c r="F46" i="4"/>
  <c r="B46" i="4"/>
  <c r="C45" i="4"/>
  <c r="D45" i="4"/>
  <c r="E45" i="4"/>
  <c r="F45" i="4"/>
  <c r="B45" i="4"/>
  <c r="C44" i="4"/>
  <c r="D44" i="4"/>
  <c r="E44" i="4"/>
  <c r="F44" i="4"/>
  <c r="B44" i="4"/>
  <c r="C43" i="4"/>
  <c r="D43" i="4"/>
  <c r="E43" i="4"/>
  <c r="F43" i="4"/>
  <c r="B43" i="4"/>
  <c r="C42" i="4"/>
  <c r="D42" i="4"/>
  <c r="E42" i="4"/>
  <c r="F42" i="4"/>
  <c r="B42" i="4"/>
  <c r="C41" i="4"/>
  <c r="D41" i="4"/>
  <c r="E41" i="4"/>
  <c r="E28" i="4" s="1"/>
  <c r="F41" i="4"/>
  <c r="F28" i="4" s="1"/>
  <c r="B41" i="4"/>
  <c r="C36" i="4"/>
  <c r="D36" i="4"/>
  <c r="E36" i="4"/>
  <c r="F36" i="4"/>
  <c r="B36" i="4"/>
  <c r="C35" i="4"/>
  <c r="D35" i="4"/>
  <c r="E35" i="4"/>
  <c r="F35" i="4"/>
  <c r="B35" i="4"/>
  <c r="C33" i="4"/>
  <c r="D33" i="4"/>
  <c r="E33" i="4"/>
  <c r="F33" i="4"/>
  <c r="B33" i="4"/>
  <c r="C32" i="4"/>
  <c r="D32" i="4"/>
  <c r="E32" i="4"/>
  <c r="F32" i="4"/>
  <c r="B32" i="4"/>
  <c r="C31" i="4"/>
  <c r="D31" i="4"/>
  <c r="E31" i="4"/>
  <c r="F31" i="4"/>
  <c r="B31" i="4"/>
  <c r="C30" i="4"/>
  <c r="D30" i="4"/>
  <c r="E30" i="4"/>
  <c r="F30" i="4"/>
  <c r="B30" i="4"/>
  <c r="C29" i="4"/>
  <c r="D29" i="4"/>
  <c r="E29" i="4"/>
  <c r="F29" i="4"/>
  <c r="B29" i="4"/>
  <c r="C28" i="4"/>
  <c r="B28" i="4"/>
  <c r="C52" i="5"/>
  <c r="D52" i="5"/>
  <c r="E52" i="5"/>
  <c r="F52" i="5"/>
  <c r="B52" i="5"/>
  <c r="E49" i="5"/>
  <c r="C48" i="5"/>
  <c r="D48" i="5"/>
  <c r="E48" i="5"/>
  <c r="F48" i="5"/>
  <c r="B48" i="5"/>
  <c r="C47" i="5"/>
  <c r="D47" i="5"/>
  <c r="E47" i="5"/>
  <c r="F47" i="5"/>
  <c r="B47" i="5"/>
  <c r="C46" i="5"/>
  <c r="D46" i="5"/>
  <c r="E46" i="5"/>
  <c r="F46" i="5"/>
  <c r="B46" i="5"/>
  <c r="C45" i="5"/>
  <c r="D45" i="5"/>
  <c r="E45" i="5"/>
  <c r="F45" i="5"/>
  <c r="B45" i="5"/>
  <c r="C44" i="5"/>
  <c r="D44" i="5"/>
  <c r="E44" i="5"/>
  <c r="F44" i="5"/>
  <c r="B44" i="5"/>
  <c r="C43" i="5"/>
  <c r="D43" i="5"/>
  <c r="E43" i="5"/>
  <c r="F43" i="5"/>
  <c r="B43" i="5"/>
  <c r="C36" i="5"/>
  <c r="D36" i="5"/>
  <c r="E36" i="5"/>
  <c r="F36" i="5"/>
  <c r="B36" i="5"/>
  <c r="C35" i="5"/>
  <c r="D35" i="5"/>
  <c r="E35" i="5"/>
  <c r="F35" i="5"/>
  <c r="B35" i="5"/>
  <c r="C33" i="5"/>
  <c r="D33" i="5"/>
  <c r="E33" i="5"/>
  <c r="F33" i="5"/>
  <c r="B33" i="5"/>
  <c r="C32" i="5"/>
  <c r="D32" i="5"/>
  <c r="E32" i="5"/>
  <c r="F32" i="5"/>
  <c r="B32" i="5"/>
  <c r="C31" i="5"/>
  <c r="D31" i="5"/>
  <c r="E31" i="5"/>
  <c r="F31" i="5"/>
  <c r="B31" i="5"/>
  <c r="E27" i="5"/>
  <c r="C26" i="5"/>
  <c r="D26" i="5"/>
  <c r="E26" i="5"/>
  <c r="F26" i="5"/>
  <c r="B26" i="5"/>
  <c r="A52" i="7"/>
  <c r="A49" i="7"/>
  <c r="A48" i="7"/>
  <c r="A47" i="7"/>
  <c r="A46" i="7"/>
  <c r="A45" i="7"/>
  <c r="A44" i="7"/>
  <c r="A43" i="7"/>
  <c r="A42" i="7"/>
  <c r="A41" i="7"/>
  <c r="A40" i="7"/>
  <c r="A36" i="7"/>
  <c r="A35" i="7"/>
  <c r="A34" i="7"/>
  <c r="A33" i="7"/>
  <c r="A32" i="7"/>
  <c r="A31" i="7"/>
  <c r="A30" i="7"/>
  <c r="A29" i="7"/>
  <c r="A28" i="7"/>
  <c r="A27" i="7"/>
  <c r="A26" i="7"/>
  <c r="A25" i="7"/>
  <c r="A23" i="7"/>
  <c r="F21" i="7"/>
  <c r="F27" i="7" s="1"/>
  <c r="E21" i="7"/>
  <c r="E27" i="7" s="1"/>
  <c r="D21" i="7"/>
  <c r="D27" i="7" s="1"/>
  <c r="C21" i="7"/>
  <c r="B21" i="7"/>
  <c r="F19" i="7"/>
  <c r="E19" i="7"/>
  <c r="D19" i="7"/>
  <c r="C19" i="7"/>
  <c r="B19" i="7"/>
  <c r="A1" i="7"/>
  <c r="A52" i="4"/>
  <c r="A49" i="4"/>
  <c r="A48" i="4"/>
  <c r="A47" i="4"/>
  <c r="A46" i="4"/>
  <c r="A45" i="4"/>
  <c r="A44" i="4"/>
  <c r="A43" i="4"/>
  <c r="A42" i="4"/>
  <c r="A41" i="4"/>
  <c r="A40" i="4"/>
  <c r="A36" i="4"/>
  <c r="A35" i="4"/>
  <c r="A34" i="4"/>
  <c r="A33" i="4"/>
  <c r="A32" i="4"/>
  <c r="A31" i="4"/>
  <c r="A30" i="4"/>
  <c r="A29" i="4"/>
  <c r="A28" i="4"/>
  <c r="A27" i="4"/>
  <c r="A26" i="4"/>
  <c r="A23" i="4"/>
  <c r="F21" i="4"/>
  <c r="E21" i="4"/>
  <c r="D21" i="4"/>
  <c r="D26" i="4" s="1"/>
  <c r="C21" i="4"/>
  <c r="C26" i="4" s="1"/>
  <c r="B21" i="4"/>
  <c r="B26" i="4" s="1"/>
  <c r="F19" i="4"/>
  <c r="E19" i="4"/>
  <c r="D19" i="4"/>
  <c r="C19" i="4"/>
  <c r="B19" i="4"/>
  <c r="A1" i="4"/>
  <c r="A52" i="5"/>
  <c r="A49" i="5"/>
  <c r="A48" i="5"/>
  <c r="A47" i="5"/>
  <c r="A46" i="5"/>
  <c r="A45" i="5"/>
  <c r="A44" i="5"/>
  <c r="A43" i="5"/>
  <c r="A42" i="5"/>
  <c r="A41" i="5"/>
  <c r="A40" i="5"/>
  <c r="A36" i="5"/>
  <c r="A35" i="5"/>
  <c r="A34" i="5"/>
  <c r="A33" i="5"/>
  <c r="A32" i="5"/>
  <c r="A31" i="5"/>
  <c r="A30" i="5"/>
  <c r="A29" i="5"/>
  <c r="A28" i="5"/>
  <c r="A27" i="5"/>
  <c r="A26" i="5"/>
  <c r="A25" i="5"/>
  <c r="A23" i="5"/>
  <c r="F21" i="5"/>
  <c r="E21" i="5"/>
  <c r="D21" i="5"/>
  <c r="C21" i="5"/>
  <c r="C49" i="5" s="1"/>
  <c r="B21" i="5"/>
  <c r="F19" i="5"/>
  <c r="E19" i="5"/>
  <c r="D19" i="5"/>
  <c r="C19" i="5"/>
  <c r="B19" i="5"/>
  <c r="A1" i="5"/>
  <c r="B33" i="6"/>
  <c r="C32" i="6"/>
  <c r="D32" i="6"/>
  <c r="E32" i="6"/>
  <c r="F32" i="6"/>
  <c r="B32" i="6"/>
  <c r="C31" i="6"/>
  <c r="D31" i="6"/>
  <c r="E31" i="6"/>
  <c r="F31" i="6"/>
  <c r="B31" i="6"/>
  <c r="C30" i="6"/>
  <c r="D30" i="6"/>
  <c r="E30" i="6"/>
  <c r="F30" i="6"/>
  <c r="B30" i="6"/>
  <c r="C29" i="6"/>
  <c r="D29" i="6"/>
  <c r="E29" i="6"/>
  <c r="F29" i="6"/>
  <c r="B29" i="6"/>
  <c r="B28" i="6"/>
  <c r="C41" i="6"/>
  <c r="D41" i="6"/>
  <c r="E41" i="6"/>
  <c r="F41" i="6"/>
  <c r="B41" i="6"/>
  <c r="C42" i="6"/>
  <c r="D42" i="6"/>
  <c r="E42" i="6"/>
  <c r="F42" i="6"/>
  <c r="B42" i="6"/>
  <c r="C43" i="6"/>
  <c r="D43" i="6"/>
  <c r="E43" i="6"/>
  <c r="F43" i="6"/>
  <c r="B43" i="6"/>
  <c r="C44" i="6"/>
  <c r="D44" i="6"/>
  <c r="E44" i="6"/>
  <c r="F44" i="6"/>
  <c r="B44" i="6"/>
  <c r="C45" i="6"/>
  <c r="D45" i="6"/>
  <c r="E45" i="6"/>
  <c r="F45" i="6"/>
  <c r="B45" i="6"/>
  <c r="C46" i="6"/>
  <c r="D46" i="6"/>
  <c r="E46" i="6"/>
  <c r="F46" i="6"/>
  <c r="B46" i="6"/>
  <c r="C47" i="6"/>
  <c r="D47" i="6"/>
  <c r="E47" i="6"/>
  <c r="F47" i="6"/>
  <c r="B47" i="6"/>
  <c r="C48" i="6"/>
  <c r="D48" i="6"/>
  <c r="E48" i="6"/>
  <c r="F48" i="6"/>
  <c r="B48" i="6"/>
  <c r="A46" i="6"/>
  <c r="A47" i="6"/>
  <c r="A48" i="6"/>
  <c r="A49" i="6"/>
  <c r="A52" i="6"/>
  <c r="A45" i="6"/>
  <c r="A35" i="6"/>
  <c r="A36" i="6"/>
  <c r="A34" i="6"/>
  <c r="D19" i="1"/>
  <c r="B25" i="7" l="1"/>
  <c r="B24" i="7"/>
  <c r="E27" i="4"/>
  <c r="E26" i="4"/>
  <c r="C25" i="7"/>
  <c r="C24" i="7"/>
  <c r="F27" i="4"/>
  <c r="F26" i="4"/>
  <c r="D25" i="7"/>
  <c r="D24" i="7"/>
  <c r="E30" i="7"/>
  <c r="E25" i="7"/>
  <c r="E24" i="7"/>
  <c r="C27" i="7"/>
  <c r="F29" i="7"/>
  <c r="F25" i="7"/>
  <c r="F24" i="7"/>
  <c r="B29" i="7"/>
  <c r="E29" i="7"/>
  <c r="B30" i="7"/>
  <c r="B27" i="7"/>
  <c r="C27" i="5"/>
  <c r="F25" i="5"/>
  <c r="F24" i="5"/>
  <c r="D29" i="5"/>
  <c r="D25" i="5"/>
  <c r="D24" i="5"/>
  <c r="E25" i="5"/>
  <c r="E24" i="5"/>
  <c r="D27" i="5"/>
  <c r="D49" i="5"/>
  <c r="F30" i="5"/>
  <c r="C29" i="5"/>
  <c r="C25" i="5"/>
  <c r="C24" i="5"/>
  <c r="F27" i="5"/>
  <c r="F49" i="5"/>
  <c r="B30" i="5"/>
  <c r="B25" i="5"/>
  <c r="B24" i="5"/>
  <c r="B27" i="5"/>
  <c r="B49" i="5"/>
  <c r="D29" i="7"/>
  <c r="C30" i="7"/>
  <c r="D30" i="7"/>
  <c r="C29" i="7"/>
  <c r="F30" i="7"/>
  <c r="D27" i="4"/>
  <c r="B27" i="4"/>
  <c r="C27" i="4"/>
  <c r="F29" i="5"/>
  <c r="E30" i="5"/>
  <c r="E29" i="5"/>
  <c r="D30" i="5"/>
  <c r="C30" i="5"/>
  <c r="B29" i="5"/>
  <c r="D28" i="4"/>
  <c r="E53" i="4"/>
  <c r="D53" i="4" l="1"/>
  <c r="C53" i="4"/>
  <c r="B53" i="4"/>
  <c r="F53" i="4"/>
  <c r="D37" i="1" l="1"/>
  <c r="F41" i="7" l="1"/>
  <c r="C41" i="5"/>
  <c r="B41" i="7"/>
  <c r="D41" i="5"/>
  <c r="C41" i="7"/>
  <c r="F41" i="5"/>
  <c r="B41" i="5"/>
  <c r="E41" i="5"/>
  <c r="D41" i="7"/>
  <c r="E41" i="7"/>
  <c r="E42" i="7"/>
  <c r="D42" i="5"/>
  <c r="F42" i="7"/>
  <c r="C42" i="5"/>
  <c r="E42" i="5"/>
  <c r="F42" i="5"/>
  <c r="B42" i="7"/>
  <c r="C42" i="7"/>
  <c r="D42" i="7"/>
  <c r="B42" i="5"/>
  <c r="A1" i="6"/>
  <c r="B53" i="7" l="1"/>
  <c r="C28" i="7"/>
  <c r="C53" i="5"/>
  <c r="F28" i="5"/>
  <c r="F53" i="5"/>
  <c r="D28" i="7"/>
  <c r="D53" i="7"/>
  <c r="B28" i="7"/>
  <c r="C53" i="7"/>
  <c r="E28" i="7"/>
  <c r="E53" i="7"/>
  <c r="D28" i="5"/>
  <c r="D53" i="5"/>
  <c r="C28" i="5"/>
  <c r="E28" i="5"/>
  <c r="E53" i="5"/>
  <c r="B28" i="5"/>
  <c r="B53" i="5"/>
  <c r="F28" i="7"/>
  <c r="F53" i="7"/>
  <c r="F33" i="6"/>
  <c r="E33" i="6"/>
  <c r="D33" i="6"/>
  <c r="C33" i="6"/>
  <c r="D28" i="6" l="1"/>
  <c r="F28" i="6"/>
  <c r="C28" i="6"/>
  <c r="E28" i="6"/>
  <c r="B21" i="6"/>
  <c r="B19" i="6"/>
  <c r="B51" i="6" l="1"/>
  <c r="B50" i="6"/>
  <c r="D34" i="7"/>
  <c r="D37" i="7" s="1"/>
  <c r="D55" i="7" s="1"/>
  <c r="E34" i="4"/>
  <c r="E37" i="4" s="1"/>
  <c r="E55" i="4" s="1"/>
  <c r="F34" i="5"/>
  <c r="F37" i="5" s="1"/>
  <c r="F55" i="5" s="1"/>
  <c r="B34" i="6"/>
  <c r="E34" i="7"/>
  <c r="E37" i="7" s="1"/>
  <c r="E55" i="7" s="1"/>
  <c r="F34" i="4"/>
  <c r="F37" i="4" s="1"/>
  <c r="F55" i="4" s="1"/>
  <c r="B34" i="5"/>
  <c r="B37" i="5" s="1"/>
  <c r="B55" i="5" s="1"/>
  <c r="B34" i="4"/>
  <c r="B37" i="4" s="1"/>
  <c r="B55" i="4" s="1"/>
  <c r="C34" i="6"/>
  <c r="B34" i="7"/>
  <c r="B37" i="7" s="1"/>
  <c r="B55" i="7" s="1"/>
  <c r="C34" i="5"/>
  <c r="C37" i="5" s="1"/>
  <c r="C55" i="5" s="1"/>
  <c r="D34" i="6"/>
  <c r="B26" i="6"/>
  <c r="C34" i="4"/>
  <c r="C37" i="4" s="1"/>
  <c r="C55" i="4" s="1"/>
  <c r="D34" i="5"/>
  <c r="D37" i="5" s="1"/>
  <c r="D55" i="5" s="1"/>
  <c r="E34" i="6"/>
  <c r="C34" i="7"/>
  <c r="C37" i="7" s="1"/>
  <c r="C55" i="7" s="1"/>
  <c r="D34" i="4"/>
  <c r="D37" i="4" s="1"/>
  <c r="D55" i="4" s="1"/>
  <c r="E34" i="5"/>
  <c r="E37" i="5" s="1"/>
  <c r="E55" i="5" s="1"/>
  <c r="F34" i="6"/>
  <c r="F34" i="7"/>
  <c r="F37" i="7" s="1"/>
  <c r="F55" i="7" s="1"/>
  <c r="B49" i="6"/>
  <c r="B27" i="6"/>
  <c r="F35" i="6"/>
  <c r="B35" i="6"/>
  <c r="E35" i="6"/>
  <c r="B36" i="6"/>
  <c r="C35" i="6"/>
  <c r="B52" i="6"/>
  <c r="D35" i="6"/>
  <c r="F21" i="6"/>
  <c r="E21" i="6"/>
  <c r="D21" i="6"/>
  <c r="C21" i="6"/>
  <c r="D50" i="6" l="1"/>
  <c r="D51" i="6"/>
  <c r="D26" i="6"/>
  <c r="D49" i="6"/>
  <c r="E51" i="6"/>
  <c r="E50" i="6"/>
  <c r="E26" i="6"/>
  <c r="E49" i="6"/>
  <c r="C50" i="6"/>
  <c r="C51" i="6"/>
  <c r="C26" i="6"/>
  <c r="C49" i="6"/>
  <c r="F51" i="6"/>
  <c r="F50" i="6"/>
  <c r="F26" i="6"/>
  <c r="F49" i="6"/>
  <c r="D52" i="6"/>
  <c r="D27" i="6"/>
  <c r="E52" i="6"/>
  <c r="E27" i="6"/>
  <c r="F52" i="6"/>
  <c r="F27" i="6"/>
  <c r="C27" i="6"/>
  <c r="B37" i="6"/>
  <c r="C52" i="6"/>
  <c r="F36" i="6"/>
  <c r="E36" i="6"/>
  <c r="D36" i="6"/>
  <c r="C36" i="6"/>
  <c r="A40" i="6" l="1"/>
  <c r="B53" i="6"/>
  <c r="A44" i="6"/>
  <c r="A43" i="6"/>
  <c r="A42" i="6"/>
  <c r="A41" i="6"/>
  <c r="A30" i="6"/>
  <c r="A33" i="6"/>
  <c r="A32" i="6"/>
  <c r="A31" i="6"/>
  <c r="A29" i="6"/>
  <c r="A28" i="6"/>
  <c r="A27" i="6"/>
  <c r="A26" i="6"/>
  <c r="A25" i="6"/>
  <c r="A23" i="6"/>
  <c r="F19" i="6" l="1"/>
  <c r="E19" i="6"/>
  <c r="D19" i="6"/>
  <c r="C19" i="6"/>
  <c r="C37" i="6" l="1"/>
  <c r="E37" i="6"/>
  <c r="F53" i="6"/>
  <c r="D53" i="6"/>
  <c r="D37" i="6"/>
  <c r="C53" i="6"/>
  <c r="E53" i="6"/>
  <c r="F37" i="6"/>
  <c r="B55" i="6"/>
  <c r="C55" i="6" l="1"/>
  <c r="E55" i="6"/>
  <c r="F55" i="6"/>
  <c r="D55" i="6"/>
</calcChain>
</file>

<file path=xl/sharedStrings.xml><?xml version="1.0" encoding="utf-8"?>
<sst xmlns="http://schemas.openxmlformats.org/spreadsheetml/2006/main" count="431" uniqueCount="166">
  <si>
    <t>Uitgangspunten</t>
  </si>
  <si>
    <t>Declarabele uren per week</t>
  </si>
  <si>
    <t>Aantal werkbare weken</t>
  </si>
  <si>
    <t xml:space="preserve">Uitval leegloop </t>
  </si>
  <si>
    <t>Loonkostensubsidie P-wet</t>
  </si>
  <si>
    <t>Begeleidingssubsidie P-wet</t>
  </si>
  <si>
    <t>Kengetallen</t>
  </si>
  <si>
    <t>maximaal per jaar</t>
  </si>
  <si>
    <t>maximaal per jaar bij WML</t>
  </si>
  <si>
    <t>maximaal per jaar bij 125% WML</t>
  </si>
  <si>
    <t>aanname verloop</t>
  </si>
  <si>
    <t>aanname doorstroom</t>
  </si>
  <si>
    <t>1A</t>
  </si>
  <si>
    <t>1B</t>
  </si>
  <si>
    <t>Jeugd LIV</t>
  </si>
  <si>
    <t>Kosten</t>
  </si>
  <si>
    <t>Onvoorzien</t>
  </si>
  <si>
    <t>Regeling loonkostenvoordeel</t>
  </si>
  <si>
    <t>Businesscase 1A</t>
  </si>
  <si>
    <t>Jaar 1</t>
  </si>
  <si>
    <t>Jaar 2</t>
  </si>
  <si>
    <t>Jaar 3</t>
  </si>
  <si>
    <t>Jaar 4</t>
  </si>
  <si>
    <t>Jaar 5</t>
  </si>
  <si>
    <t>Totaal exploitatie</t>
  </si>
  <si>
    <t>Businesscase 1B</t>
  </si>
  <si>
    <t xml:space="preserve">30% tot 70% van het loon </t>
  </si>
  <si>
    <t>22 jaar en ouder</t>
  </si>
  <si>
    <t>21 jaar</t>
  </si>
  <si>
    <t>20 jaar</t>
  </si>
  <si>
    <t>19 jaar</t>
  </si>
  <si>
    <t>18 jaar</t>
  </si>
  <si>
    <t>17 jaar</t>
  </si>
  <si>
    <t>15 jaar</t>
  </si>
  <si>
    <t xml:space="preserve">16 jaar </t>
  </si>
  <si>
    <t>januari</t>
  </si>
  <si>
    <t>februari</t>
  </si>
  <si>
    <t>maart</t>
  </si>
  <si>
    <t>april</t>
  </si>
  <si>
    <t>mei</t>
  </si>
  <si>
    <t>juni</t>
  </si>
  <si>
    <t>juli</t>
  </si>
  <si>
    <t>augustus</t>
  </si>
  <si>
    <t>september</t>
  </si>
  <si>
    <t>oktober</t>
  </si>
  <si>
    <t>november</t>
  </si>
  <si>
    <t>december</t>
  </si>
  <si>
    <t>Schatting aantallen per maand</t>
  </si>
  <si>
    <t>Gemiddeld aantal per maand</t>
  </si>
  <si>
    <t>gemiddeld aantal deelnemers * uurloon incl wg lasten * 40 uur pw * 52 weken</t>
  </si>
  <si>
    <t>Tarief begeleidingsuren</t>
  </si>
  <si>
    <t>percentage van de populatie * percentage subsidie * loonkosten werknemers</t>
  </si>
  <si>
    <t>% van de populatie</t>
  </si>
  <si>
    <t>gemiddeld aantal deelnemers * begeleidingssubsidie P-wet</t>
  </si>
  <si>
    <t>gemiddeld aantal deelnemers * bedrag regeling loonkostenvoordeel</t>
  </si>
  <si>
    <t>2A</t>
  </si>
  <si>
    <t>2B</t>
  </si>
  <si>
    <t xml:space="preserve">Stagevergoeding </t>
  </si>
  <si>
    <t>per maand</t>
  </si>
  <si>
    <t>per uur</t>
  </si>
  <si>
    <t xml:space="preserve">Personeelsadministratie </t>
  </si>
  <si>
    <t xml:space="preserve">Huisvestingskosten </t>
  </si>
  <si>
    <t>Inkomsten</t>
  </si>
  <si>
    <t>gemiddeld aantal deelnemers * productieopbrengsten per uur * aantal uren per week * werkbare weken per jaar * (100% - % uitval en leegloop)</t>
  </si>
  <si>
    <t>Productieopbrengsten NTW stage</t>
  </si>
  <si>
    <t>Aantal LIV bij WML</t>
  </si>
  <si>
    <t>Aantal LIV bij 125%  WML</t>
  </si>
  <si>
    <t>LIV WML</t>
  </si>
  <si>
    <t>LIV 125% WML</t>
  </si>
  <si>
    <t>Loonkosten werknemers per uur 18-21 jaar</t>
  </si>
  <si>
    <t>Loonkosten werknemers per uur vanaf 22 jaar</t>
  </si>
  <si>
    <t>gemiddeld aantal deelnemers * stagevergoeding * 12</t>
  </si>
  <si>
    <t>gemiddeld aantal deelnemers * kosten personeelsadministratie per jaar</t>
  </si>
  <si>
    <t>gemiddeld aantal deelnemers * kosten leiding en coordinatie per jaar</t>
  </si>
  <si>
    <t>gemiddeld aantal deelnemers * kosten WPO en beschermingsmiddelen per jaar</t>
  </si>
  <si>
    <t>gemiddeld aantal deelnemers * kosten huisvesting per jaar</t>
  </si>
  <si>
    <t>Totaal inkomsten</t>
  </si>
  <si>
    <t>Totaal kosten</t>
  </si>
  <si>
    <t>Businesscase 2A</t>
  </si>
  <si>
    <t>Aantal met loonkosten 18-21 jaar</t>
  </si>
  <si>
    <t>Aantal met loonkosten vanaf 22 jaar</t>
  </si>
  <si>
    <t>Businesscase 2B</t>
  </si>
  <si>
    <t>Er zijn 4 businesscases, te weten:</t>
  </si>
  <si>
    <t>WML</t>
  </si>
  <si>
    <t>LIV</t>
  </si>
  <si>
    <t>v</t>
  </si>
  <si>
    <t>gemiddeld aantal deelnemers * percentage aantal met loonkosten 18-21 jaar * gemiddeld bedrag jeugd-LIV</t>
  </si>
  <si>
    <t>gemiddeld aantal deelnemers * percentage aantal met loonkosten vanaf 22 jaar * populatie LIV WML* bedrag LIV WML</t>
  </si>
  <si>
    <t>gemiddeld aantal deelnemers * percentage aantal met loonkosten vanaf 22 jaar * populatie LIV 125% WML* bedrag LIV 125% WML</t>
  </si>
  <si>
    <t>x</t>
  </si>
  <si>
    <t>wel van toepassing</t>
  </si>
  <si>
    <t>niet van toepassing</t>
  </si>
  <si>
    <t>WPA en beschermingsmiddelen</t>
  </si>
  <si>
    <t>Licentiekosten</t>
  </si>
  <si>
    <t>gemiddeld aantal deelnemers * licentiekosten per jaar</t>
  </si>
  <si>
    <t>gemiddeld aantal deelnemers * onvoorziene kosten per jaar</t>
  </si>
  <si>
    <t>gemiddeld aantal deelnemers * uren per week* tarief per uur * 47 weken</t>
  </si>
  <si>
    <t>Duur van de opleiding</t>
  </si>
  <si>
    <t>Regionale subsidies</t>
  </si>
  <si>
    <t>Gemeentelijke bijdragen / subsidies</t>
  </si>
  <si>
    <t>van 24 tot 32 uur</t>
  </si>
  <si>
    <t>gemiddeld aantal deelnemers * inkomsten roc BBL</t>
  </si>
  <si>
    <t>gemiddeld aantal deelnemers * inkomsten roc BOL</t>
  </si>
  <si>
    <t>gemiddeld aantal deelnemers * bijdrage traject Nuggers</t>
  </si>
  <si>
    <t>gemiddeld aantal deelnemers * regionale subsidies</t>
  </si>
  <si>
    <t>gemiddeld aantal deelnemers * gemeentelijke bijdragen en subsidies</t>
  </si>
  <si>
    <t>Subsidie praktijkleren</t>
  </si>
  <si>
    <t>Duur van het dienstverband / de stage</t>
  </si>
  <si>
    <t>Aantal Nuggers</t>
  </si>
  <si>
    <t>gemiddeld aantal deelnemers * inkomsten subsidie praktijkleren</t>
  </si>
  <si>
    <t>Gebruik van Werkstap</t>
  </si>
  <si>
    <t>Uitgaan van groepen van 20 deelnemers per keer. Scholen en SW-bedrijven hebben soms meer dan een groep. De basis is telkens een schoolgroep.</t>
  </si>
  <si>
    <t>gemiddeld aantal deelnemers * inkomsten roc BBL * procentueel aantal BBL stagiaires</t>
  </si>
  <si>
    <t>gemiddeld aantal deelnemers * inkomsten roc BOL * procentueel aantal BOL stagiaires</t>
  </si>
  <si>
    <t>Praktijkbegeleiding</t>
  </si>
  <si>
    <t>Uitgaan van groepen van 15 deelnemers per keer. Scholen en SW-bedrijven hebben soms meer dan een groep. De basis is telkens een schoolgroep.</t>
  </si>
  <si>
    <t>gemiddeld aantal deelnemers * inschrijfgeld per jaar</t>
  </si>
  <si>
    <t>gemiddeld aantal deelnemers * boekengeld per jaar</t>
  </si>
  <si>
    <t>Bij bol: 0; bij bbl: 100%</t>
  </si>
  <si>
    <t>Bijdrage van ROC uit inkomsten voor uitvoering bol opleiding</t>
  </si>
  <si>
    <t>Bijdrage van ROC uit inkomsten voor uitvoering bbl opleiding</t>
  </si>
  <si>
    <t>Voor 100% van de deelnemers tegen een bedrag per jaar van € 4.500. Dit bedrag is exclusief de kosten van de loonwaardemeting (ongeveer € 400,- per meting)</t>
  </si>
  <si>
    <t>Opbrengsten per uur tijdens stage</t>
  </si>
  <si>
    <t xml:space="preserve">Van het minimum jeugdloon of bij volwassenen van het wettelijk minimumloon </t>
  </si>
  <si>
    <t xml:space="preserve">Aanname op conservatieve basis </t>
  </si>
  <si>
    <t xml:space="preserve">Maximaal € 2000,- per jaar, voor bepaalde tijd </t>
  </si>
  <si>
    <t>Maximaal 2500 bij 40 stageweken per jaar met 2 of 3 dagen per week werk, indien 1A of 2A samenlopen met bbl-stage, dan kan subsidie praktijkleren ook worden aangezet</t>
  </si>
  <si>
    <t>Dit is afhankelijk van wettelijk minimum jeugdloon en leeftijd.</t>
  </si>
  <si>
    <t>Uitgaande van 70% dienstverband hier gerekend met 70% van max LIV ad € 2.000.</t>
  </si>
  <si>
    <t>Aanname</t>
  </si>
  <si>
    <t>Uitgaande van 70% dienstverband hier gerekend met 70% van max LIV ad € 1.000</t>
  </si>
  <si>
    <t>Aanname, samen met 'aantal LIV bij WML' moet dit 100% zijn</t>
  </si>
  <si>
    <t>Meestal 12 maanden</t>
  </si>
  <si>
    <t>Bij een stage maximaal 24 uur</t>
  </si>
  <si>
    <t>Bij stage 42 weken en bij dienstverband 47 weken</t>
  </si>
  <si>
    <t xml:space="preserve">Indien van toepassing bedrag invullen conform afspraak met gemeente </t>
  </si>
  <si>
    <t>Als de regio/provincie een vergoeding per groep geeft dan omrekenen naar gemiddeld bedrag per deelnemer</t>
  </si>
  <si>
    <t>Als de gemeente een vergoeding per groep geeft dan omrekenen naar gemiddeld bedrag per deelnemer</t>
  </si>
  <si>
    <t>Aanname, dit is ook bepalend voor het percentage deelnemers wat LIV ontvangt</t>
  </si>
  <si>
    <t>Alleen bij bbl-s</t>
  </si>
  <si>
    <t>Gaat om praktijkbegeleiding op de werkvloer</t>
  </si>
  <si>
    <t xml:space="preserve">Werkgeversadministratie, loonwaardebepalingen, overeenkomsten met inleners </t>
  </si>
  <si>
    <t xml:space="preserve">Overall leiding en coördinatie van dit initiatief </t>
  </si>
  <si>
    <t>Alleen van toepassing bij bbl?</t>
  </si>
  <si>
    <t>Bedrag per persoon opnemen</t>
  </si>
  <si>
    <t>Alleen aan de orde als er Werkstap wordt gebruikt, bedrag per persoon opnemen</t>
  </si>
  <si>
    <t>Wie betaalt deze kosten: ouders, gemeente of uitvoerder SW?</t>
  </si>
  <si>
    <t>1A: entreeopleidingen bol-/bbl-stage</t>
  </si>
  <si>
    <t>1B: entreeopleidingen bbl-dienstverband</t>
  </si>
  <si>
    <t>2A: niveau 2-opleiding bol-/bbl-stage</t>
  </si>
  <si>
    <t>2B: niveau 2-opleiding bbl-dienstverband</t>
  </si>
  <si>
    <t>Gemiddelde bijdrage traject voor Nuggers</t>
  </si>
  <si>
    <t xml:space="preserve">Leiding en coördinatie </t>
  </si>
  <si>
    <t>Inschrijfgeld mbo-opleiding</t>
  </si>
  <si>
    <t>Boekengeld mbo-opleiding</t>
  </si>
  <si>
    <t xml:space="preserve">Digitale rekentool voor de businesscase van het sociaal werkbedrijf </t>
  </si>
  <si>
    <t>bedrag verschilt per jaar, 18/21 jaar</t>
  </si>
  <si>
    <t>Hier is gerekend met het jeugdloon voor een 20-jarige inclusief werkgeverslasten</t>
  </si>
  <si>
    <t xml:space="preserve">Werkgevers bruto uurtarief op basis van wettelijk minimumloon </t>
  </si>
  <si>
    <t xml:space="preserve">Gaat om dagelijkse leiding/begeleiding </t>
  </si>
  <si>
    <t xml:space="preserve">Let op: alleen de lichtblauw gearceerde cellen zijn te muteren. De overige cellen zijn beveiligd. 
In de kolommen van de diverse BC's dien je met een 'v' of een 'x' aan te geven of een item wel of niet van toepassing is. Verder moet je op de regels met de declarabele uren per week en het aantal werkbare weken een getal ingeven. </t>
  </si>
  <si>
    <t>Per ingeschreven student op de teldatum van 01-10 van een lopend schooljaar</t>
  </si>
  <si>
    <t>Per ingeschreven student op de teldatum van 01-10 van een lopend schooljaar (BC 1B en 2B kunnen per definitie geen bol hebben)</t>
  </si>
  <si>
    <t>per student per jaar</t>
  </si>
  <si>
    <t xml:space="preserve">(gemiddeld) per student </t>
  </si>
  <si>
    <t>uren per student per 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</si>
</sst>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6">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1"/>
      <color rgb="FF9C0006"/>
      <name val="Calibri"/>
      <family val="2"/>
      <scheme val="minor"/>
    </font>
    <font>
      <sz val="11"/>
      <color theme="0"/>
      <name val="Calibri"/>
      <family val="2"/>
      <scheme val="minor"/>
    </font>
    <font>
      <b/>
      <sz val="18"/>
      <color theme="0"/>
      <name val="Cabin Regular"/>
    </font>
    <font>
      <sz val="11"/>
      <color theme="1"/>
      <name val="Cabin Regular"/>
    </font>
    <font>
      <b/>
      <u/>
      <sz val="11"/>
      <color theme="1"/>
      <name val="Cabin Regular"/>
    </font>
    <font>
      <b/>
      <sz val="11"/>
      <color theme="0"/>
      <name val="Cabin Regular"/>
    </font>
    <font>
      <b/>
      <sz val="11"/>
      <color theme="1"/>
      <name val="Cabin Regular"/>
    </font>
    <font>
      <sz val="11"/>
      <name val="Cabin Regular"/>
    </font>
    <font>
      <sz val="11"/>
      <color rgb="FFFF0000"/>
      <name val="Cabin Regular"/>
    </font>
    <font>
      <sz val="11"/>
      <color indexed="8"/>
      <name val="Cabin Regular"/>
    </font>
    <font>
      <b/>
      <u val="singleAccounting"/>
      <sz val="11"/>
      <color theme="1"/>
      <name val="Cabin Regular"/>
    </font>
    <font>
      <sz val="11"/>
      <color theme="0"/>
      <name val="Cabin Regular"/>
    </font>
  </fonts>
  <fills count="9">
    <fill>
      <patternFill patternType="none"/>
    </fill>
    <fill>
      <patternFill patternType="gray125"/>
    </fill>
    <fill>
      <patternFill patternType="solid">
        <fgColor rgb="FFFFC7CE"/>
      </patternFill>
    </fill>
    <fill>
      <patternFill patternType="solid">
        <fgColor theme="5"/>
      </patternFill>
    </fill>
    <fill>
      <patternFill patternType="solid">
        <fgColor rgb="FFFFFFCC"/>
      </patternFill>
    </fill>
    <fill>
      <patternFill patternType="solid">
        <fgColor rgb="FFE5007E"/>
        <bgColor indexed="64"/>
      </patternFill>
    </fill>
    <fill>
      <patternFill patternType="solid">
        <fgColor rgb="FFE1F0FF"/>
        <bgColor indexed="64"/>
      </patternFill>
    </fill>
    <fill>
      <patternFill patternType="solid">
        <fgColor rgb="FF008BD1"/>
        <bgColor indexed="64"/>
      </patternFill>
    </fill>
    <fill>
      <patternFill patternType="solid">
        <fgColor rgb="FF642887"/>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1" fillId="4" borderId="12" applyNumberFormat="0" applyFont="0" applyAlignment="0" applyProtection="0"/>
  </cellStyleXfs>
  <cellXfs count="120">
    <xf numFmtId="0" fontId="0" fillId="0" borderId="0" xfId="0"/>
    <xf numFmtId="0" fontId="2" fillId="0" borderId="0" xfId="0" applyFont="1"/>
    <xf numFmtId="164" fontId="0" fillId="0" borderId="0" xfId="1" applyFont="1"/>
    <xf numFmtId="0" fontId="0" fillId="0" borderId="0" xfId="0" applyFont="1"/>
    <xf numFmtId="0" fontId="0" fillId="0" borderId="0" xfId="0" applyFont="1" applyAlignment="1">
      <alignment horizontal="center"/>
    </xf>
    <xf numFmtId="49" fontId="0" fillId="0" borderId="0" xfId="0" applyNumberFormat="1" applyFont="1"/>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Font="1" applyAlignment="1">
      <alignment horizontal="left"/>
    </xf>
    <xf numFmtId="3" fontId="0" fillId="0" borderId="0" xfId="0" applyNumberFormat="1"/>
    <xf numFmtId="3" fontId="0" fillId="0" borderId="2" xfId="0" applyNumberFormat="1" applyBorder="1"/>
    <xf numFmtId="0" fontId="2" fillId="0" borderId="0" xfId="0" applyFont="1" applyAlignment="1">
      <alignment horizontal="center"/>
    </xf>
    <xf numFmtId="164" fontId="0" fillId="0" borderId="0" xfId="0" applyNumberFormat="1" applyFont="1"/>
    <xf numFmtId="0" fontId="0" fillId="0" borderId="2" xfId="0" applyBorder="1"/>
    <xf numFmtId="4" fontId="0" fillId="0" borderId="3" xfId="0" applyNumberFormat="1" applyBorder="1"/>
    <xf numFmtId="4" fontId="0" fillId="0" borderId="0" xfId="0" applyNumberFormat="1" applyBorder="1"/>
    <xf numFmtId="0" fontId="0" fillId="0" borderId="0" xfId="0" applyFont="1" applyFill="1"/>
    <xf numFmtId="0" fontId="2" fillId="0" borderId="0" xfId="0" applyFont="1" applyAlignment="1">
      <alignment horizontal="center"/>
    </xf>
    <xf numFmtId="0" fontId="0" fillId="0" borderId="0" xfId="0" applyFont="1" applyFill="1" applyAlignment="1">
      <alignment horizontal="left"/>
    </xf>
    <xf numFmtId="3" fontId="0" fillId="0" borderId="4" xfId="0" applyNumberFormat="1" applyBorder="1"/>
    <xf numFmtId="3" fontId="0" fillId="0" borderId="4" xfId="0" applyNumberFormat="1" applyFill="1" applyBorder="1" applyProtection="1">
      <protection locked="0"/>
    </xf>
    <xf numFmtId="49" fontId="2" fillId="0" borderId="0" xfId="0" applyNumberFormat="1" applyFont="1" applyBorder="1" applyAlignment="1">
      <alignment horizontal="center"/>
    </xf>
    <xf numFmtId="0" fontId="0" fillId="0" borderId="0" xfId="0" applyFont="1" applyAlignment="1">
      <alignment horizontal="left" wrapText="1"/>
    </xf>
    <xf numFmtId="0" fontId="0" fillId="0" borderId="0" xfId="0" applyFill="1"/>
    <xf numFmtId="0" fontId="3" fillId="0" borderId="0" xfId="0" applyFont="1"/>
    <xf numFmtId="0" fontId="0" fillId="0" borderId="0" xfId="0"/>
    <xf numFmtId="0" fontId="0" fillId="0" borderId="0" xfId="0" applyFont="1"/>
    <xf numFmtId="3" fontId="0" fillId="0" borderId="0" xfId="0" applyNumberFormat="1" applyBorder="1"/>
    <xf numFmtId="0" fontId="0" fillId="0" borderId="0" xfId="0" applyBorder="1"/>
    <xf numFmtId="3" fontId="0" fillId="0" borderId="0" xfId="0" applyNumberFormat="1" applyFill="1" applyBorder="1" applyProtection="1">
      <protection locked="0"/>
    </xf>
    <xf numFmtId="0" fontId="0" fillId="0" borderId="3" xfId="0" applyBorder="1"/>
    <xf numFmtId="0" fontId="7" fillId="0" borderId="0" xfId="0" applyFont="1"/>
    <xf numFmtId="0" fontId="9" fillId="7" borderId="5" xfId="0" applyFont="1" applyFill="1" applyBorder="1"/>
    <xf numFmtId="0" fontId="7" fillId="7" borderId="6" xfId="0" applyFont="1" applyFill="1" applyBorder="1"/>
    <xf numFmtId="0" fontId="9" fillId="7" borderId="6" xfId="0" applyFont="1" applyFill="1" applyBorder="1"/>
    <xf numFmtId="164" fontId="7" fillId="7" borderId="6" xfId="3" applyFont="1" applyFill="1" applyBorder="1"/>
    <xf numFmtId="0" fontId="7" fillId="7" borderId="6" xfId="0" applyFont="1" applyFill="1" applyBorder="1" applyAlignment="1">
      <alignment horizontal="center"/>
    </xf>
    <xf numFmtId="49" fontId="7" fillId="7" borderId="7" xfId="0" applyNumberFormat="1" applyFont="1" applyFill="1" applyBorder="1"/>
    <xf numFmtId="0" fontId="7" fillId="7" borderId="8" xfId="0" applyFont="1" applyFill="1" applyBorder="1"/>
    <xf numFmtId="0" fontId="7" fillId="7" borderId="0" xfId="0" applyFont="1" applyFill="1" applyBorder="1"/>
    <xf numFmtId="0" fontId="9" fillId="7" borderId="0" xfId="0" applyFont="1" applyFill="1" applyBorder="1"/>
    <xf numFmtId="164" fontId="7" fillId="7" borderId="0" xfId="3" applyFont="1" applyFill="1" applyBorder="1"/>
    <xf numFmtId="0" fontId="7" fillId="7" borderId="0" xfId="0" applyFont="1" applyFill="1" applyBorder="1" applyAlignment="1">
      <alignment horizontal="center"/>
    </xf>
    <xf numFmtId="0" fontId="7" fillId="7" borderId="0" xfId="0" applyFont="1" applyFill="1" applyAlignment="1">
      <alignment horizontal="center"/>
    </xf>
    <xf numFmtId="49" fontId="7" fillId="7" borderId="9" xfId="0" applyNumberFormat="1" applyFont="1" applyFill="1" applyBorder="1"/>
    <xf numFmtId="0" fontId="7" fillId="7" borderId="10" xfId="0" applyFont="1" applyFill="1" applyBorder="1"/>
    <xf numFmtId="0" fontId="7" fillId="7" borderId="1" xfId="0" applyFont="1" applyFill="1" applyBorder="1"/>
    <xf numFmtId="0" fontId="9" fillId="7" borderId="1" xfId="0" applyFont="1" applyFill="1" applyBorder="1"/>
    <xf numFmtId="164" fontId="7" fillId="7" borderId="1" xfId="3" applyFont="1" applyFill="1" applyBorder="1"/>
    <xf numFmtId="0" fontId="7" fillId="7" borderId="1" xfId="0" applyFont="1" applyFill="1" applyBorder="1" applyAlignment="1">
      <alignment horizontal="center"/>
    </xf>
    <xf numFmtId="49" fontId="7" fillId="7" borderId="1" xfId="0" applyNumberFormat="1" applyFont="1" applyFill="1" applyBorder="1"/>
    <xf numFmtId="164" fontId="7" fillId="0" borderId="0" xfId="1" applyFont="1"/>
    <xf numFmtId="0" fontId="7" fillId="0" borderId="0" xfId="0" applyFont="1" applyAlignment="1">
      <alignment horizontal="center"/>
    </xf>
    <xf numFmtId="49" fontId="7" fillId="0" borderId="0" xfId="0" applyNumberFormat="1" applyFont="1"/>
    <xf numFmtId="0" fontId="7" fillId="0" borderId="0" xfId="0" applyFont="1" applyAlignment="1">
      <alignment horizontal="left" wrapText="1"/>
    </xf>
    <xf numFmtId="0" fontId="10" fillId="0" borderId="1" xfId="0" applyFont="1" applyBorder="1"/>
    <xf numFmtId="0" fontId="7" fillId="0" borderId="1" xfId="0" applyFont="1" applyBorder="1"/>
    <xf numFmtId="164" fontId="10" fillId="0" borderId="1" xfId="1" applyFont="1" applyBorder="1"/>
    <xf numFmtId="49" fontId="10" fillId="0" borderId="1" xfId="0" applyNumberFormat="1" applyFont="1" applyBorder="1" applyAlignment="1">
      <alignment horizontal="center"/>
    </xf>
    <xf numFmtId="0" fontId="10" fillId="0" borderId="0" xfId="0" applyFont="1" applyBorder="1"/>
    <xf numFmtId="0" fontId="7" fillId="0" borderId="0" xfId="0" applyFont="1" applyBorder="1"/>
    <xf numFmtId="164" fontId="10" fillId="0" borderId="0" xfId="1" applyFont="1" applyBorder="1"/>
    <xf numFmtId="49" fontId="10" fillId="0" borderId="0" xfId="0" applyNumberFormat="1" applyFont="1" applyBorder="1" applyAlignment="1">
      <alignment horizontal="center"/>
    </xf>
    <xf numFmtId="0" fontId="8" fillId="0" borderId="0" xfId="0" applyFont="1"/>
    <xf numFmtId="0" fontId="7" fillId="0" borderId="0" xfId="0" applyFont="1" applyFill="1"/>
    <xf numFmtId="164" fontId="7" fillId="6" borderId="0" xfId="6" applyNumberFormat="1" applyFont="1" applyFill="1" applyBorder="1" applyProtection="1">
      <protection locked="0"/>
    </xf>
    <xf numFmtId="49" fontId="11" fillId="6" borderId="0" xfId="5" applyNumberFormat="1" applyFont="1" applyFill="1" applyAlignment="1" applyProtection="1">
      <alignment horizontal="center"/>
      <protection locked="0"/>
    </xf>
    <xf numFmtId="0" fontId="12" fillId="0" borderId="0" xfId="0" applyFont="1"/>
    <xf numFmtId="164" fontId="11" fillId="6" borderId="0" xfId="4" applyNumberFormat="1" applyFont="1" applyFill="1" applyBorder="1" applyAlignment="1" applyProtection="1">
      <protection locked="0"/>
    </xf>
    <xf numFmtId="2" fontId="11" fillId="0" borderId="0" xfId="5" applyNumberFormat="1" applyFont="1" applyFill="1" applyAlignment="1" applyProtection="1">
      <alignment horizontal="center"/>
    </xf>
    <xf numFmtId="164" fontId="7" fillId="6" borderId="0" xfId="1" applyFont="1" applyFill="1" applyProtection="1">
      <protection locked="0"/>
    </xf>
    <xf numFmtId="9" fontId="7" fillId="6" borderId="0" xfId="5" applyNumberFormat="1" applyFont="1" applyFill="1" applyProtection="1">
      <protection locked="0"/>
    </xf>
    <xf numFmtId="0" fontId="13" fillId="0" borderId="0" xfId="0" applyNumberFormat="1" applyFont="1" applyFill="1" applyBorder="1" applyAlignment="1" applyProtection="1">
      <alignment wrapText="1"/>
    </xf>
    <xf numFmtId="9" fontId="7" fillId="0" borderId="0" xfId="2" applyFont="1"/>
    <xf numFmtId="0" fontId="11" fillId="0" borderId="0" xfId="0" applyFont="1" applyFill="1" applyAlignment="1">
      <alignment horizontal="center"/>
    </xf>
    <xf numFmtId="164" fontId="7" fillId="6" borderId="0" xfId="5" applyNumberFormat="1" applyFont="1" applyFill="1" applyProtection="1">
      <protection locked="0"/>
    </xf>
    <xf numFmtId="0" fontId="7" fillId="0" borderId="0" xfId="0" applyFont="1" applyFill="1" applyAlignment="1">
      <alignment horizontal="left" wrapText="1"/>
    </xf>
    <xf numFmtId="0" fontId="11" fillId="0" borderId="0" xfId="0" applyFont="1" applyFill="1"/>
    <xf numFmtId="9" fontId="7" fillId="0" borderId="0" xfId="5" applyNumberFormat="1" applyFont="1" applyFill="1" applyProtection="1"/>
    <xf numFmtId="9" fontId="7" fillId="0" borderId="0" xfId="2" applyFont="1" applyFill="1" applyProtection="1">
      <protection locked="0"/>
    </xf>
    <xf numFmtId="0" fontId="13" fillId="6" borderId="0" xfId="0" applyNumberFormat="1" applyFont="1" applyFill="1" applyBorder="1" applyAlignment="1" applyProtection="1">
      <alignment horizontal="center"/>
      <protection locked="0"/>
    </xf>
    <xf numFmtId="1" fontId="7" fillId="6" borderId="0" xfId="6" applyNumberFormat="1" applyFont="1" applyFill="1" applyBorder="1" applyAlignment="1">
      <alignment horizontal="center"/>
    </xf>
    <xf numFmtId="0" fontId="11" fillId="6" borderId="0" xfId="6" applyNumberFormat="1" applyFont="1" applyFill="1" applyBorder="1" applyAlignment="1" applyProtection="1">
      <alignment horizontal="center"/>
      <protection locked="0"/>
    </xf>
    <xf numFmtId="1" fontId="11" fillId="6" borderId="0" xfId="6" applyNumberFormat="1" applyFont="1" applyFill="1" applyBorder="1" applyAlignment="1" applyProtection="1">
      <alignment horizontal="center"/>
      <protection locked="0"/>
    </xf>
    <xf numFmtId="9" fontId="7" fillId="6" borderId="0" xfId="2" applyFont="1" applyFill="1" applyProtection="1">
      <protection locked="0"/>
    </xf>
    <xf numFmtId="164" fontId="11" fillId="6" borderId="0" xfId="4" applyNumberFormat="1" applyFont="1" applyFill="1" applyBorder="1" applyProtection="1">
      <protection locked="0"/>
    </xf>
    <xf numFmtId="0" fontId="7" fillId="0" borderId="0" xfId="1" applyNumberFormat="1" applyFont="1"/>
    <xf numFmtId="9" fontId="11" fillId="6" borderId="0" xfId="2" applyFont="1" applyFill="1" applyBorder="1" applyProtection="1">
      <protection locked="0"/>
    </xf>
    <xf numFmtId="49" fontId="11" fillId="0" borderId="0" xfId="5" applyNumberFormat="1" applyFont="1" applyFill="1" applyAlignment="1" applyProtection="1">
      <alignment horizontal="center"/>
      <protection locked="0"/>
    </xf>
    <xf numFmtId="0" fontId="11" fillId="0" borderId="0" xfId="0" applyFont="1"/>
    <xf numFmtId="0" fontId="8" fillId="0" borderId="0" xfId="0" applyFont="1" applyFill="1"/>
    <xf numFmtId="49" fontId="11" fillId="6" borderId="0" xfId="5" applyNumberFormat="1" applyFont="1" applyFill="1" applyBorder="1" applyAlignment="1" applyProtection="1">
      <alignment horizontal="center"/>
      <protection locked="0"/>
    </xf>
    <xf numFmtId="9" fontId="11" fillId="6" borderId="0" xfId="5" applyNumberFormat="1" applyFont="1" applyFill="1" applyProtection="1">
      <protection locked="0"/>
    </xf>
    <xf numFmtId="0" fontId="11" fillId="0" borderId="0" xfId="0" applyFont="1" applyFill="1" applyProtection="1">
      <protection locked="0"/>
    </xf>
    <xf numFmtId="0" fontId="13" fillId="0" borderId="0" xfId="0" applyNumberFormat="1" applyFont="1" applyFill="1" applyBorder="1" applyAlignment="1" applyProtection="1"/>
    <xf numFmtId="0" fontId="7" fillId="6" borderId="0" xfId="5" applyNumberFormat="1" applyFont="1" applyFill="1" applyProtection="1">
      <protection locked="0"/>
    </xf>
    <xf numFmtId="0" fontId="11" fillId="6" borderId="0" xfId="5" applyFont="1" applyFill="1" applyBorder="1" applyAlignment="1" applyProtection="1">
      <alignment horizontal="center"/>
      <protection locked="0"/>
    </xf>
    <xf numFmtId="2" fontId="11" fillId="0" borderId="0" xfId="5" applyNumberFormat="1" applyFont="1" applyFill="1" applyBorder="1" applyAlignment="1" applyProtection="1">
      <alignment horizontal="center"/>
    </xf>
    <xf numFmtId="164" fontId="14" fillId="0" borderId="0" xfId="1" applyFont="1"/>
    <xf numFmtId="0" fontId="7" fillId="0" borderId="0" xfId="0" applyFont="1" applyAlignment="1">
      <alignment wrapText="1"/>
    </xf>
    <xf numFmtId="0" fontId="7" fillId="6" borderId="0" xfId="0" applyFont="1" applyFill="1" applyProtection="1">
      <protection locked="0"/>
    </xf>
    <xf numFmtId="2" fontId="7" fillId="6" borderId="0" xfId="0" applyNumberFormat="1" applyFont="1" applyFill="1" applyProtection="1">
      <protection locked="0"/>
    </xf>
    <xf numFmtId="0" fontId="7" fillId="0" borderId="0" xfId="0" applyFont="1" applyFill="1" applyProtection="1">
      <protection locked="0"/>
    </xf>
    <xf numFmtId="164" fontId="7" fillId="0" borderId="0" xfId="1" applyFont="1" applyFill="1"/>
    <xf numFmtId="4" fontId="7" fillId="0" borderId="0" xfId="0" applyNumberFormat="1" applyFont="1" applyAlignment="1">
      <alignment horizontal="center"/>
    </xf>
    <xf numFmtId="4" fontId="7" fillId="0" borderId="0" xfId="0" applyNumberFormat="1" applyFont="1"/>
    <xf numFmtId="0" fontId="7" fillId="6" borderId="0" xfId="5" applyFont="1" applyFill="1" applyAlignment="1" applyProtection="1">
      <alignment horizontal="right"/>
      <protection locked="0"/>
    </xf>
    <xf numFmtId="49" fontId="15" fillId="5" borderId="5" xfId="0" applyNumberFormat="1" applyFont="1" applyFill="1" applyBorder="1" applyAlignment="1">
      <alignment horizontal="center"/>
    </xf>
    <xf numFmtId="0" fontId="15" fillId="5" borderId="6" xfId="0" applyFont="1" applyFill="1" applyBorder="1" applyAlignment="1">
      <alignment horizontal="left"/>
    </xf>
    <xf numFmtId="0" fontId="15" fillId="5" borderId="6" xfId="0" applyFont="1" applyFill="1" applyBorder="1" applyAlignment="1">
      <alignment horizontal="center"/>
    </xf>
    <xf numFmtId="0" fontId="15" fillId="5" borderId="7" xfId="0" applyFont="1" applyFill="1" applyBorder="1" applyAlignment="1">
      <alignment horizontal="center"/>
    </xf>
    <xf numFmtId="49" fontId="15" fillId="5" borderId="10" xfId="0" applyNumberFormat="1" applyFont="1" applyFill="1" applyBorder="1" applyAlignment="1">
      <alignment horizontal="center"/>
    </xf>
    <xf numFmtId="0" fontId="15" fillId="5" borderId="1" xfId="0" applyFont="1" applyFill="1" applyBorder="1" applyAlignment="1">
      <alignment horizontal="left"/>
    </xf>
    <xf numFmtId="0" fontId="15" fillId="5" borderId="1" xfId="0" applyFont="1" applyFill="1" applyBorder="1" applyAlignment="1">
      <alignment horizontal="center"/>
    </xf>
    <xf numFmtId="0" fontId="15" fillId="5" borderId="11" xfId="0" applyFont="1" applyFill="1" applyBorder="1" applyAlignment="1">
      <alignment horizontal="center"/>
    </xf>
    <xf numFmtId="0" fontId="7" fillId="6" borderId="0" xfId="0" applyFont="1" applyFill="1" applyAlignment="1">
      <alignment horizontal="left" vertical="top" wrapText="1"/>
    </xf>
    <xf numFmtId="0" fontId="0" fillId="0" borderId="0" xfId="0" applyFont="1" applyAlignment="1">
      <alignment horizontal="center" vertical="center" wrapText="1"/>
    </xf>
    <xf numFmtId="0" fontId="0" fillId="0" borderId="0" xfId="0" applyAlignment="1">
      <alignment horizontal="center" vertical="center" wrapText="1"/>
    </xf>
    <xf numFmtId="0" fontId="0" fillId="6" borderId="0" xfId="6" applyFont="1" applyFill="1" applyBorder="1"/>
    <xf numFmtId="0" fontId="6" fillId="8" borderId="0" xfId="0" applyFont="1" applyFill="1" applyAlignment="1"/>
  </cellXfs>
  <cellStyles count="7">
    <cellStyle name="Accent2" xfId="5" builtinId="33"/>
    <cellStyle name="Notitie" xfId="6" builtinId="10"/>
    <cellStyle name="Ongeldig" xfId="4" builtinId="27"/>
    <cellStyle name="Procent" xfId="2" builtinId="5"/>
    <cellStyle name="Standaard" xfId="0" builtinId="0"/>
    <cellStyle name="Valuta" xfId="1" builtinId="4"/>
    <cellStyle name="Valuta 2" xfId="3"/>
  </cellStyles>
  <dxfs count="0"/>
  <tableStyles count="0" defaultTableStyle="TableStyleMedium2" defaultPivotStyle="PivotStyleLight16"/>
  <colors>
    <mruColors>
      <color rgb="FFE1F0FF"/>
      <color rgb="FF642887"/>
      <color rgb="FF008BD1"/>
      <color rgb="FFE5007E"/>
      <color rgb="FFEDE9F4"/>
      <color rgb="FF44176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tabSelected="1" zoomScale="90" zoomScaleNormal="90" workbookViewId="0">
      <pane ySplit="6" topLeftCell="A7" activePane="bottomLeft" state="frozen"/>
      <selection pane="bottomLeft" activeCell="C7" sqref="C7"/>
    </sheetView>
  </sheetViews>
  <sheetFormatPr defaultColWidth="9.140625" defaultRowHeight="15"/>
  <cols>
    <col min="1" max="1" width="61.85546875" style="3" customWidth="1"/>
    <col min="2" max="2" width="53.140625" style="3" hidden="1" customWidth="1"/>
    <col min="3" max="3" width="34.28515625" style="3" customWidth="1"/>
    <col min="4" max="4" width="27.28515625" style="2" bestFit="1" customWidth="1"/>
    <col min="5" max="5" width="4" style="2" customWidth="1"/>
    <col min="6" max="9" width="9.140625" style="4"/>
    <col min="10" max="10" width="9.140625" style="5"/>
    <col min="11" max="11" width="173.42578125" style="22" customWidth="1"/>
    <col min="12" max="12" width="46.42578125" style="8" bestFit="1" customWidth="1"/>
    <col min="13" max="13" width="9.140625" style="3"/>
    <col min="14" max="14" width="11.28515625" style="3" bestFit="1" customWidth="1"/>
    <col min="15" max="16384" width="9.140625" style="3"/>
  </cols>
  <sheetData>
    <row r="1" spans="1:15" ht="23.25">
      <c r="A1" s="119" t="s">
        <v>155</v>
      </c>
      <c r="B1" s="119"/>
      <c r="C1" s="119"/>
      <c r="D1" s="119"/>
      <c r="E1" s="31"/>
      <c r="F1" s="31"/>
      <c r="G1" s="31"/>
      <c r="H1" s="31"/>
      <c r="I1" s="31"/>
      <c r="J1" s="31"/>
      <c r="K1" s="31"/>
    </row>
    <row r="2" spans="1:15">
      <c r="A2" s="31"/>
      <c r="B2" s="31"/>
      <c r="C2" s="31"/>
      <c r="D2" s="31"/>
      <c r="E2" s="31"/>
      <c r="F2" s="31"/>
      <c r="G2" s="31"/>
      <c r="H2" s="31"/>
      <c r="I2" s="31"/>
      <c r="J2" s="31"/>
      <c r="K2" s="31"/>
      <c r="L2" s="18"/>
      <c r="M2" s="16"/>
      <c r="N2" s="16"/>
      <c r="O2" s="16"/>
    </row>
    <row r="3" spans="1:15">
      <c r="A3" s="32" t="s">
        <v>82</v>
      </c>
      <c r="B3" s="33"/>
      <c r="C3" s="34" t="s">
        <v>147</v>
      </c>
      <c r="D3" s="33"/>
      <c r="E3" s="35"/>
      <c r="F3" s="36"/>
      <c r="G3" s="36"/>
      <c r="H3" s="36"/>
      <c r="I3" s="36"/>
      <c r="J3" s="37"/>
      <c r="K3" s="115" t="s">
        <v>160</v>
      </c>
      <c r="L3" s="18"/>
      <c r="M3" s="16"/>
      <c r="N3" s="16"/>
      <c r="O3" s="16"/>
    </row>
    <row r="4" spans="1:15">
      <c r="A4" s="38"/>
      <c r="B4" s="39"/>
      <c r="C4" s="40" t="s">
        <v>148</v>
      </c>
      <c r="D4" s="39"/>
      <c r="E4" s="41"/>
      <c r="F4" s="42"/>
      <c r="G4" s="42"/>
      <c r="H4" s="42"/>
      <c r="I4" s="43"/>
      <c r="J4" s="44"/>
      <c r="K4" s="115"/>
      <c r="L4" s="21"/>
      <c r="M4" s="16"/>
      <c r="N4" s="16"/>
      <c r="O4" s="16"/>
    </row>
    <row r="5" spans="1:15">
      <c r="A5" s="38"/>
      <c r="B5" s="39"/>
      <c r="C5" s="40" t="s">
        <v>149</v>
      </c>
      <c r="D5" s="39"/>
      <c r="E5" s="41"/>
      <c r="F5" s="42"/>
      <c r="G5" s="42"/>
      <c r="H5" s="42"/>
      <c r="I5" s="42"/>
      <c r="J5" s="44"/>
      <c r="K5" s="115"/>
      <c r="L5" s="21"/>
    </row>
    <row r="6" spans="1:15">
      <c r="A6" s="45"/>
      <c r="B6" s="46"/>
      <c r="C6" s="47" t="s">
        <v>150</v>
      </c>
      <c r="D6" s="46"/>
      <c r="E6" s="48"/>
      <c r="F6" s="49"/>
      <c r="G6" s="49"/>
      <c r="H6" s="49"/>
      <c r="I6" s="49"/>
      <c r="J6" s="50"/>
      <c r="K6" s="115"/>
    </row>
    <row r="7" spans="1:15">
      <c r="A7" s="31"/>
      <c r="B7" s="31"/>
      <c r="C7" s="31"/>
      <c r="D7" s="51"/>
      <c r="E7" s="51"/>
      <c r="F7" s="52"/>
      <c r="G7" s="52"/>
      <c r="H7" s="52"/>
      <c r="I7" s="52"/>
      <c r="J7" s="53"/>
      <c r="K7" s="54"/>
    </row>
    <row r="8" spans="1:15">
      <c r="A8" s="55" t="s">
        <v>0</v>
      </c>
      <c r="B8" s="56"/>
      <c r="C8" s="55"/>
      <c r="D8" s="57" t="s">
        <v>6</v>
      </c>
      <c r="E8" s="57"/>
      <c r="F8" s="58" t="s">
        <v>12</v>
      </c>
      <c r="G8" s="58" t="s">
        <v>13</v>
      </c>
      <c r="H8" s="58" t="s">
        <v>55</v>
      </c>
      <c r="I8" s="58" t="s">
        <v>56</v>
      </c>
      <c r="J8" s="31"/>
      <c r="K8" s="54"/>
    </row>
    <row r="9" spans="1:15">
      <c r="A9" s="59"/>
      <c r="B9" s="60"/>
      <c r="C9" s="59"/>
      <c r="D9" s="61"/>
      <c r="E9" s="61"/>
      <c r="F9" s="62"/>
      <c r="G9" s="62"/>
      <c r="H9" s="62"/>
      <c r="I9" s="62"/>
      <c r="J9" s="31"/>
      <c r="K9" s="54"/>
    </row>
    <row r="10" spans="1:15">
      <c r="A10" s="63" t="s">
        <v>62</v>
      </c>
      <c r="B10" s="31"/>
      <c r="C10" s="31"/>
      <c r="D10" s="51"/>
      <c r="E10" s="51"/>
      <c r="F10" s="52"/>
      <c r="G10" s="52"/>
      <c r="H10" s="52"/>
      <c r="I10" s="52"/>
      <c r="J10" s="53"/>
      <c r="K10" s="54"/>
    </row>
    <row r="11" spans="1:15" s="26" customFormat="1">
      <c r="A11" s="64" t="s">
        <v>106</v>
      </c>
      <c r="B11" s="31"/>
      <c r="C11" s="31" t="s">
        <v>7</v>
      </c>
      <c r="D11" s="65">
        <v>1250</v>
      </c>
      <c r="E11" s="51"/>
      <c r="F11" s="66" t="s">
        <v>89</v>
      </c>
      <c r="G11" s="66" t="s">
        <v>85</v>
      </c>
      <c r="H11" s="66" t="s">
        <v>89</v>
      </c>
      <c r="I11" s="66" t="s">
        <v>85</v>
      </c>
      <c r="J11" s="53"/>
      <c r="K11" s="54" t="s">
        <v>126</v>
      </c>
      <c r="L11" s="8"/>
    </row>
    <row r="12" spans="1:15">
      <c r="A12" s="64" t="s">
        <v>120</v>
      </c>
      <c r="B12" s="31"/>
      <c r="C12" s="67"/>
      <c r="D12" s="68">
        <v>0</v>
      </c>
      <c r="E12" s="51"/>
      <c r="F12" s="66" t="s">
        <v>89</v>
      </c>
      <c r="G12" s="66" t="s">
        <v>85</v>
      </c>
      <c r="H12" s="66" t="s">
        <v>89</v>
      </c>
      <c r="I12" s="66" t="s">
        <v>85</v>
      </c>
      <c r="J12" s="53"/>
      <c r="K12" s="31" t="s">
        <v>161</v>
      </c>
    </row>
    <row r="13" spans="1:15">
      <c r="A13" s="64" t="s">
        <v>119</v>
      </c>
      <c r="B13" s="31"/>
      <c r="C13" s="67"/>
      <c r="D13" s="68">
        <v>0</v>
      </c>
      <c r="E13" s="51"/>
      <c r="F13" s="69" t="str">
        <f>IF(F$12="v","x","v")</f>
        <v>v</v>
      </c>
      <c r="G13" s="69" t="s">
        <v>89</v>
      </c>
      <c r="H13" s="69" t="str">
        <f t="shared" ref="H13" si="0">IF(H$12="v","x","v")</f>
        <v>v</v>
      </c>
      <c r="I13" s="69" t="s">
        <v>89</v>
      </c>
      <c r="J13" s="53"/>
      <c r="K13" s="31" t="s">
        <v>162</v>
      </c>
    </row>
    <row r="14" spans="1:15">
      <c r="A14" s="64" t="s">
        <v>64</v>
      </c>
      <c r="B14" s="31"/>
      <c r="C14" s="31"/>
      <c r="D14" s="70">
        <v>4</v>
      </c>
      <c r="E14" s="51"/>
      <c r="F14" s="66" t="s">
        <v>85</v>
      </c>
      <c r="G14" s="66" t="s">
        <v>85</v>
      </c>
      <c r="H14" s="66" t="s">
        <v>85</v>
      </c>
      <c r="I14" s="66" t="s">
        <v>85</v>
      </c>
      <c r="J14" s="53"/>
      <c r="K14" s="54" t="s">
        <v>122</v>
      </c>
    </row>
    <row r="15" spans="1:15">
      <c r="A15" s="64" t="s">
        <v>4</v>
      </c>
      <c r="B15" s="31"/>
      <c r="C15" s="31" t="s">
        <v>26</v>
      </c>
      <c r="D15" s="71">
        <v>0.5</v>
      </c>
      <c r="E15" s="51"/>
      <c r="F15" s="66" t="s">
        <v>89</v>
      </c>
      <c r="G15" s="66" t="s">
        <v>85</v>
      </c>
      <c r="H15" s="66" t="s">
        <v>89</v>
      </c>
      <c r="I15" s="66" t="s">
        <v>85</v>
      </c>
      <c r="J15" s="53"/>
      <c r="K15" s="72" t="s">
        <v>123</v>
      </c>
    </row>
    <row r="16" spans="1:15">
      <c r="A16" s="64" t="s">
        <v>4</v>
      </c>
      <c r="B16" s="31"/>
      <c r="C16" s="31" t="s">
        <v>52</v>
      </c>
      <c r="D16" s="71">
        <v>1</v>
      </c>
      <c r="E16" s="73"/>
      <c r="F16" s="74"/>
      <c r="G16" s="74"/>
      <c r="H16" s="74"/>
      <c r="I16" s="74"/>
      <c r="J16" s="53"/>
      <c r="K16" s="72" t="s">
        <v>124</v>
      </c>
    </row>
    <row r="17" spans="1:13">
      <c r="A17" s="64" t="s">
        <v>5</v>
      </c>
      <c r="B17" s="31"/>
      <c r="C17" s="31" t="s">
        <v>7</v>
      </c>
      <c r="D17" s="75">
        <v>4500</v>
      </c>
      <c r="E17" s="51"/>
      <c r="F17" s="66" t="s">
        <v>89</v>
      </c>
      <c r="G17" s="66" t="s">
        <v>85</v>
      </c>
      <c r="H17" s="66" t="s">
        <v>89</v>
      </c>
      <c r="I17" s="66" t="s">
        <v>85</v>
      </c>
      <c r="J17" s="53"/>
      <c r="K17" s="72" t="s">
        <v>121</v>
      </c>
    </row>
    <row r="18" spans="1:13">
      <c r="A18" s="64" t="s">
        <v>17</v>
      </c>
      <c r="B18" s="31"/>
      <c r="C18" s="31" t="s">
        <v>7</v>
      </c>
      <c r="D18" s="75">
        <v>2000</v>
      </c>
      <c r="E18" s="51"/>
      <c r="F18" s="66" t="s">
        <v>89</v>
      </c>
      <c r="G18" s="66" t="s">
        <v>85</v>
      </c>
      <c r="H18" s="66" t="s">
        <v>89</v>
      </c>
      <c r="I18" s="66" t="s">
        <v>85</v>
      </c>
      <c r="J18" s="53"/>
      <c r="K18" s="72" t="s">
        <v>125</v>
      </c>
    </row>
    <row r="19" spans="1:13">
      <c r="A19" s="64" t="s">
        <v>14</v>
      </c>
      <c r="B19" s="31"/>
      <c r="C19" s="31" t="s">
        <v>156</v>
      </c>
      <c r="D19" s="75">
        <f>SUM(F65:F68)/4</f>
        <v>1617.1999999999998</v>
      </c>
      <c r="E19" s="51"/>
      <c r="F19" s="66" t="s">
        <v>89</v>
      </c>
      <c r="G19" s="66" t="s">
        <v>89</v>
      </c>
      <c r="H19" s="66" t="s">
        <v>89</v>
      </c>
      <c r="I19" s="66" t="s">
        <v>89</v>
      </c>
      <c r="J19" s="53"/>
      <c r="K19" s="54" t="s">
        <v>127</v>
      </c>
    </row>
    <row r="20" spans="1:13">
      <c r="A20" s="64" t="s">
        <v>67</v>
      </c>
      <c r="B20" s="31"/>
      <c r="C20" s="31" t="s">
        <v>8</v>
      </c>
      <c r="D20" s="75">
        <v>1400</v>
      </c>
      <c r="E20" s="51"/>
      <c r="F20" s="66" t="s">
        <v>89</v>
      </c>
      <c r="G20" s="66" t="s">
        <v>89</v>
      </c>
      <c r="H20" s="66" t="s">
        <v>89</v>
      </c>
      <c r="I20" s="66" t="s">
        <v>89</v>
      </c>
      <c r="J20" s="53"/>
      <c r="K20" s="76" t="s">
        <v>128</v>
      </c>
    </row>
    <row r="21" spans="1:13">
      <c r="A21" s="64" t="s">
        <v>65</v>
      </c>
      <c r="B21" s="31"/>
      <c r="C21" s="31" t="s">
        <v>52</v>
      </c>
      <c r="D21" s="71">
        <v>0.5</v>
      </c>
      <c r="E21" s="51"/>
      <c r="F21" s="74"/>
      <c r="G21" s="74"/>
      <c r="H21" s="77"/>
      <c r="I21" s="77"/>
      <c r="J21" s="53"/>
      <c r="K21" s="76" t="s">
        <v>129</v>
      </c>
    </row>
    <row r="22" spans="1:13">
      <c r="A22" s="64" t="s">
        <v>68</v>
      </c>
      <c r="B22" s="31"/>
      <c r="C22" s="31" t="s">
        <v>9</v>
      </c>
      <c r="D22" s="75">
        <v>700</v>
      </c>
      <c r="E22" s="51"/>
      <c r="F22" s="66" t="s">
        <v>89</v>
      </c>
      <c r="G22" s="66" t="s">
        <v>89</v>
      </c>
      <c r="H22" s="66" t="s">
        <v>89</v>
      </c>
      <c r="I22" s="66" t="s">
        <v>89</v>
      </c>
      <c r="J22" s="53"/>
      <c r="K22" s="76" t="s">
        <v>130</v>
      </c>
    </row>
    <row r="23" spans="1:13">
      <c r="A23" s="64" t="s">
        <v>66</v>
      </c>
      <c r="B23" s="31"/>
      <c r="C23" s="31" t="s">
        <v>52</v>
      </c>
      <c r="D23" s="78">
        <f>100%-D21</f>
        <v>0.5</v>
      </c>
      <c r="E23" s="51"/>
      <c r="F23" s="52"/>
      <c r="G23" s="52"/>
      <c r="H23" s="52"/>
      <c r="I23" s="52"/>
      <c r="J23" s="53"/>
      <c r="K23" s="76" t="s">
        <v>131</v>
      </c>
    </row>
    <row r="24" spans="1:13">
      <c r="A24" s="31" t="s">
        <v>97</v>
      </c>
      <c r="B24" s="31"/>
      <c r="C24" s="31" t="s">
        <v>10</v>
      </c>
      <c r="D24" s="79"/>
      <c r="E24" s="73"/>
      <c r="F24" s="80">
        <v>12</v>
      </c>
      <c r="G24" s="80">
        <v>0</v>
      </c>
      <c r="H24" s="80">
        <v>12</v>
      </c>
      <c r="I24" s="80">
        <v>0</v>
      </c>
      <c r="J24" s="53"/>
      <c r="K24" s="76" t="s">
        <v>132</v>
      </c>
    </row>
    <row r="25" spans="1:13">
      <c r="A25" s="31" t="s">
        <v>107</v>
      </c>
      <c r="B25" s="31"/>
      <c r="C25" s="31" t="s">
        <v>11</v>
      </c>
      <c r="D25" s="79"/>
      <c r="E25" s="73"/>
      <c r="F25" s="81">
        <v>0</v>
      </c>
      <c r="G25" s="81">
        <v>12</v>
      </c>
      <c r="H25" s="81">
        <v>0</v>
      </c>
      <c r="I25" s="81">
        <v>12</v>
      </c>
      <c r="J25" s="53"/>
      <c r="K25" s="76" t="s">
        <v>132</v>
      </c>
    </row>
    <row r="26" spans="1:13">
      <c r="A26" s="64" t="s">
        <v>1</v>
      </c>
      <c r="B26" s="31"/>
      <c r="C26" s="31" t="s">
        <v>100</v>
      </c>
      <c r="D26" s="79"/>
      <c r="E26" s="73"/>
      <c r="F26" s="82">
        <v>24</v>
      </c>
      <c r="G26" s="82">
        <v>40</v>
      </c>
      <c r="H26" s="82">
        <v>24</v>
      </c>
      <c r="I26" s="82">
        <v>40</v>
      </c>
      <c r="J26" s="53"/>
      <c r="K26" s="76" t="s">
        <v>133</v>
      </c>
      <c r="L26" s="18"/>
      <c r="M26" s="16"/>
    </row>
    <row r="27" spans="1:13">
      <c r="A27" s="64" t="s">
        <v>2</v>
      </c>
      <c r="B27" s="31"/>
      <c r="C27" s="31"/>
      <c r="D27" s="79"/>
      <c r="E27" s="73"/>
      <c r="F27" s="83">
        <v>42</v>
      </c>
      <c r="G27" s="83">
        <v>47</v>
      </c>
      <c r="H27" s="83">
        <v>42</v>
      </c>
      <c r="I27" s="83">
        <v>47</v>
      </c>
      <c r="J27" s="53"/>
      <c r="K27" s="72" t="s">
        <v>134</v>
      </c>
      <c r="L27" s="18"/>
      <c r="M27" s="16"/>
    </row>
    <row r="28" spans="1:13">
      <c r="A28" s="64" t="s">
        <v>3</v>
      </c>
      <c r="B28" s="31"/>
      <c r="C28" s="31"/>
      <c r="D28" s="84">
        <v>0.2</v>
      </c>
      <c r="E28" s="51"/>
      <c r="F28" s="66" t="s">
        <v>85</v>
      </c>
      <c r="G28" s="66" t="s">
        <v>85</v>
      </c>
      <c r="H28" s="66" t="s">
        <v>85</v>
      </c>
      <c r="I28" s="66" t="s">
        <v>85</v>
      </c>
      <c r="J28" s="53"/>
      <c r="K28" s="31"/>
    </row>
    <row r="29" spans="1:13">
      <c r="A29" s="64" t="s">
        <v>151</v>
      </c>
      <c r="B29" s="31"/>
      <c r="C29" s="31" t="s">
        <v>163</v>
      </c>
      <c r="D29" s="85">
        <v>2000</v>
      </c>
      <c r="E29" s="86"/>
      <c r="F29" s="66" t="s">
        <v>85</v>
      </c>
      <c r="G29" s="66" t="s">
        <v>85</v>
      </c>
      <c r="H29" s="66" t="s">
        <v>85</v>
      </c>
      <c r="I29" s="66" t="s">
        <v>85</v>
      </c>
      <c r="J29" s="53"/>
      <c r="K29" s="76" t="s">
        <v>135</v>
      </c>
    </row>
    <row r="30" spans="1:13" s="26" customFormat="1">
      <c r="A30" s="64" t="s">
        <v>108</v>
      </c>
      <c r="B30" s="31"/>
      <c r="C30" s="31"/>
      <c r="D30" s="87">
        <v>0.1</v>
      </c>
      <c r="E30" s="86"/>
      <c r="F30" s="88"/>
      <c r="G30" s="88"/>
      <c r="H30" s="88"/>
      <c r="I30" s="88"/>
      <c r="J30" s="53"/>
      <c r="K30" s="31"/>
      <c r="L30" s="8"/>
    </row>
    <row r="31" spans="1:13">
      <c r="A31" s="64" t="s">
        <v>98</v>
      </c>
      <c r="B31" s="31"/>
      <c r="C31" s="89" t="s">
        <v>164</v>
      </c>
      <c r="D31" s="85">
        <v>0</v>
      </c>
      <c r="E31" s="86"/>
      <c r="F31" s="66" t="s">
        <v>89</v>
      </c>
      <c r="G31" s="66" t="s">
        <v>89</v>
      </c>
      <c r="H31" s="66" t="s">
        <v>89</v>
      </c>
      <c r="I31" s="66" t="s">
        <v>89</v>
      </c>
      <c r="J31" s="53"/>
      <c r="K31" s="31" t="s">
        <v>136</v>
      </c>
    </row>
    <row r="32" spans="1:13">
      <c r="A32" s="64" t="s">
        <v>99</v>
      </c>
      <c r="B32" s="31"/>
      <c r="C32" s="89" t="s">
        <v>164</v>
      </c>
      <c r="D32" s="85">
        <v>0</v>
      </c>
      <c r="E32" s="86"/>
      <c r="F32" s="66" t="s">
        <v>89</v>
      </c>
      <c r="G32" s="66" t="s">
        <v>89</v>
      </c>
      <c r="H32" s="66" t="s">
        <v>89</v>
      </c>
      <c r="I32" s="66" t="s">
        <v>89</v>
      </c>
      <c r="J32" s="53"/>
      <c r="K32" s="31" t="s">
        <v>137</v>
      </c>
    </row>
    <row r="33" spans="1:22">
      <c r="A33" s="64"/>
      <c r="B33" s="31"/>
      <c r="C33" s="67"/>
      <c r="D33" s="79"/>
      <c r="E33" s="86"/>
      <c r="F33" s="52"/>
      <c r="G33" s="52"/>
      <c r="H33" s="52"/>
      <c r="I33" s="52"/>
      <c r="J33" s="53"/>
      <c r="K33" s="54"/>
    </row>
    <row r="34" spans="1:22">
      <c r="A34" s="90" t="s">
        <v>15</v>
      </c>
      <c r="B34" s="31"/>
      <c r="C34" s="31"/>
      <c r="D34" s="79"/>
      <c r="E34" s="86"/>
      <c r="F34" s="52"/>
      <c r="G34" s="52"/>
      <c r="H34" s="52"/>
      <c r="I34" s="52"/>
      <c r="J34" s="53"/>
      <c r="K34" s="54"/>
    </row>
    <row r="35" spans="1:22">
      <c r="A35" s="64" t="s">
        <v>69</v>
      </c>
      <c r="B35" s="31"/>
      <c r="C35" s="31"/>
      <c r="D35" s="70">
        <f>H57*1.08*1.18</f>
        <v>8.2071360000000002</v>
      </c>
      <c r="E35" s="51"/>
      <c r="F35" s="91" t="s">
        <v>89</v>
      </c>
      <c r="G35" s="91" t="s">
        <v>85</v>
      </c>
      <c r="H35" s="91" t="s">
        <v>89</v>
      </c>
      <c r="I35" s="91" t="s">
        <v>85</v>
      </c>
      <c r="J35" s="53"/>
      <c r="K35" s="54" t="s">
        <v>157</v>
      </c>
    </row>
    <row r="36" spans="1:22">
      <c r="A36" s="64" t="s">
        <v>79</v>
      </c>
      <c r="B36" s="31"/>
      <c r="C36" s="31"/>
      <c r="D36" s="92">
        <v>0.5</v>
      </c>
      <c r="E36" s="51"/>
      <c r="F36" s="93"/>
      <c r="G36" s="93"/>
      <c r="H36" s="93"/>
      <c r="I36" s="93"/>
      <c r="J36" s="53"/>
      <c r="K36" s="76" t="s">
        <v>118</v>
      </c>
    </row>
    <row r="37" spans="1:22">
      <c r="A37" s="64" t="s">
        <v>70</v>
      </c>
      <c r="B37" s="31"/>
      <c r="C37" s="31"/>
      <c r="D37" s="70">
        <f>H55*1.08*1.18</f>
        <v>11.72448</v>
      </c>
      <c r="E37" s="51"/>
      <c r="F37" s="91" t="s">
        <v>89</v>
      </c>
      <c r="G37" s="91" t="s">
        <v>85</v>
      </c>
      <c r="H37" s="91" t="s">
        <v>89</v>
      </c>
      <c r="I37" s="91" t="s">
        <v>85</v>
      </c>
      <c r="J37" s="53"/>
      <c r="K37" s="72" t="s">
        <v>158</v>
      </c>
    </row>
    <row r="38" spans="1:22">
      <c r="A38" s="64" t="s">
        <v>80</v>
      </c>
      <c r="B38" s="31"/>
      <c r="C38" s="31"/>
      <c r="D38" s="78">
        <f>100%-D36</f>
        <v>0.5</v>
      </c>
      <c r="E38" s="51"/>
      <c r="F38" s="74"/>
      <c r="G38" s="74"/>
      <c r="H38" s="74"/>
      <c r="I38" s="74"/>
      <c r="J38" s="53"/>
      <c r="K38" s="76" t="s">
        <v>138</v>
      </c>
    </row>
    <row r="39" spans="1:22">
      <c r="A39" s="94" t="s">
        <v>57</v>
      </c>
      <c r="B39" s="31"/>
      <c r="C39" s="31" t="s">
        <v>58</v>
      </c>
      <c r="D39" s="75">
        <v>200</v>
      </c>
      <c r="E39" s="51"/>
      <c r="F39" s="91" t="s">
        <v>89</v>
      </c>
      <c r="G39" s="91" t="s">
        <v>89</v>
      </c>
      <c r="H39" s="91" t="s">
        <v>89</v>
      </c>
      <c r="I39" s="91" t="s">
        <v>89</v>
      </c>
      <c r="J39" s="53"/>
      <c r="K39" s="72" t="s">
        <v>139</v>
      </c>
      <c r="L39" s="18"/>
    </row>
    <row r="40" spans="1:22">
      <c r="A40" s="64" t="s">
        <v>114</v>
      </c>
      <c r="B40" s="31"/>
      <c r="C40" s="31" t="s">
        <v>165</v>
      </c>
      <c r="D40" s="95">
        <v>1</v>
      </c>
      <c r="E40" s="86"/>
      <c r="F40" s="91" t="s">
        <v>89</v>
      </c>
      <c r="G40" s="91" t="s">
        <v>89</v>
      </c>
      <c r="H40" s="91" t="s">
        <v>89</v>
      </c>
      <c r="I40" s="91" t="s">
        <v>89</v>
      </c>
      <c r="J40" s="53"/>
      <c r="K40" s="72" t="s">
        <v>140</v>
      </c>
      <c r="U40" s="16"/>
      <c r="V40" s="16"/>
    </row>
    <row r="41" spans="1:22">
      <c r="A41" s="64" t="s">
        <v>50</v>
      </c>
      <c r="B41" s="31"/>
      <c r="C41" s="31" t="s">
        <v>59</v>
      </c>
      <c r="D41" s="75">
        <v>40</v>
      </c>
      <c r="E41" s="86"/>
      <c r="F41" s="74"/>
      <c r="G41" s="74"/>
      <c r="H41" s="74"/>
      <c r="I41" s="74"/>
      <c r="J41" s="53"/>
      <c r="K41" s="72" t="s">
        <v>159</v>
      </c>
      <c r="U41" s="16"/>
      <c r="V41" s="16"/>
    </row>
    <row r="42" spans="1:22">
      <c r="A42" s="94" t="s">
        <v>60</v>
      </c>
      <c r="B42" s="31"/>
      <c r="C42" s="31" t="s">
        <v>163</v>
      </c>
      <c r="D42" s="75">
        <v>500</v>
      </c>
      <c r="E42" s="86"/>
      <c r="F42" s="91" t="s">
        <v>89</v>
      </c>
      <c r="G42" s="91" t="s">
        <v>89</v>
      </c>
      <c r="H42" s="91" t="s">
        <v>89</v>
      </c>
      <c r="I42" s="91" t="s">
        <v>89</v>
      </c>
      <c r="J42" s="53"/>
      <c r="K42" s="72" t="s">
        <v>141</v>
      </c>
      <c r="U42" s="16"/>
      <c r="V42" s="16"/>
    </row>
    <row r="43" spans="1:22">
      <c r="A43" s="94" t="s">
        <v>152</v>
      </c>
      <c r="B43" s="31"/>
      <c r="C43" s="31" t="s">
        <v>163</v>
      </c>
      <c r="D43" s="75">
        <v>200</v>
      </c>
      <c r="E43" s="86"/>
      <c r="F43" s="96" t="s">
        <v>89</v>
      </c>
      <c r="G43" s="96" t="s">
        <v>89</v>
      </c>
      <c r="H43" s="96" t="s">
        <v>89</v>
      </c>
      <c r="I43" s="96" t="s">
        <v>89</v>
      </c>
      <c r="J43" s="53"/>
      <c r="K43" s="72" t="s">
        <v>142</v>
      </c>
    </row>
    <row r="44" spans="1:22">
      <c r="A44" s="94" t="s">
        <v>92</v>
      </c>
      <c r="B44" s="31"/>
      <c r="C44" s="31" t="s">
        <v>163</v>
      </c>
      <c r="D44" s="75">
        <v>150</v>
      </c>
      <c r="E44" s="73"/>
      <c r="F44" s="91" t="s">
        <v>89</v>
      </c>
      <c r="G44" s="91" t="s">
        <v>89</v>
      </c>
      <c r="H44" s="91" t="s">
        <v>89</v>
      </c>
      <c r="I44" s="91" t="s">
        <v>89</v>
      </c>
      <c r="J44" s="53"/>
      <c r="K44" s="72" t="s">
        <v>143</v>
      </c>
    </row>
    <row r="45" spans="1:22">
      <c r="A45" s="94" t="s">
        <v>61</v>
      </c>
      <c r="B45" s="31"/>
      <c r="C45" s="31" t="s">
        <v>163</v>
      </c>
      <c r="D45" s="75">
        <v>250</v>
      </c>
      <c r="E45" s="73"/>
      <c r="F45" s="91" t="s">
        <v>89</v>
      </c>
      <c r="G45" s="91" t="s">
        <v>89</v>
      </c>
      <c r="H45" s="91" t="s">
        <v>89</v>
      </c>
      <c r="I45" s="91" t="s">
        <v>89</v>
      </c>
      <c r="J45" s="53"/>
      <c r="K45" s="72" t="s">
        <v>144</v>
      </c>
    </row>
    <row r="46" spans="1:22" s="26" customFormat="1">
      <c r="A46" s="94" t="s">
        <v>110</v>
      </c>
      <c r="B46" s="31"/>
      <c r="C46" s="31"/>
      <c r="D46" s="31"/>
      <c r="E46" s="73"/>
      <c r="F46" s="91" t="s">
        <v>85</v>
      </c>
      <c r="G46" s="91" t="s">
        <v>85</v>
      </c>
      <c r="H46" s="91" t="s">
        <v>89</v>
      </c>
      <c r="I46" s="91" t="s">
        <v>89</v>
      </c>
      <c r="J46" s="53"/>
      <c r="K46" s="72"/>
      <c r="L46" s="8"/>
    </row>
    <row r="47" spans="1:22">
      <c r="A47" s="94" t="s">
        <v>93</v>
      </c>
      <c r="B47" s="31"/>
      <c r="C47" s="31" t="s">
        <v>163</v>
      </c>
      <c r="D47" s="75">
        <v>50</v>
      </c>
      <c r="E47" s="73"/>
      <c r="F47" s="97" t="str">
        <f>IF(F46="v","v","x")</f>
        <v>v</v>
      </c>
      <c r="G47" s="97" t="str">
        <f t="shared" ref="G47:I47" si="1">IF(G46="v","v","x")</f>
        <v>v</v>
      </c>
      <c r="H47" s="97" t="str">
        <f t="shared" si="1"/>
        <v>x</v>
      </c>
      <c r="I47" s="97" t="str">
        <f t="shared" si="1"/>
        <v>x</v>
      </c>
      <c r="J47" s="53"/>
      <c r="K47" s="72" t="s">
        <v>145</v>
      </c>
    </row>
    <row r="48" spans="1:22" s="26" customFormat="1">
      <c r="A48" s="94" t="s">
        <v>153</v>
      </c>
      <c r="B48" s="31"/>
      <c r="C48" s="31" t="s">
        <v>163</v>
      </c>
      <c r="D48" s="75">
        <v>235</v>
      </c>
      <c r="E48" s="73"/>
      <c r="F48" s="96" t="s">
        <v>89</v>
      </c>
      <c r="G48" s="96" t="s">
        <v>89</v>
      </c>
      <c r="H48" s="96" t="s">
        <v>89</v>
      </c>
      <c r="I48" s="96" t="s">
        <v>89</v>
      </c>
      <c r="J48" s="53"/>
      <c r="K48" s="72" t="s">
        <v>146</v>
      </c>
      <c r="L48" s="8"/>
    </row>
    <row r="49" spans="1:14" s="26" customFormat="1">
      <c r="A49" s="94" t="s">
        <v>154</v>
      </c>
      <c r="B49" s="31"/>
      <c r="C49" s="31" t="s">
        <v>163</v>
      </c>
      <c r="D49" s="75">
        <v>0</v>
      </c>
      <c r="E49" s="73"/>
      <c r="F49" s="96" t="s">
        <v>89</v>
      </c>
      <c r="G49" s="96" t="s">
        <v>89</v>
      </c>
      <c r="H49" s="96" t="s">
        <v>89</v>
      </c>
      <c r="I49" s="96" t="s">
        <v>89</v>
      </c>
      <c r="J49" s="53"/>
      <c r="K49" s="72" t="s">
        <v>146</v>
      </c>
      <c r="L49" s="8"/>
    </row>
    <row r="50" spans="1:14">
      <c r="A50" s="94" t="s">
        <v>16</v>
      </c>
      <c r="B50" s="31"/>
      <c r="C50" s="31" t="s">
        <v>163</v>
      </c>
      <c r="D50" s="75">
        <v>200</v>
      </c>
      <c r="E50" s="73"/>
      <c r="F50" s="96" t="s">
        <v>89</v>
      </c>
      <c r="G50" s="96" t="s">
        <v>89</v>
      </c>
      <c r="H50" s="96" t="s">
        <v>89</v>
      </c>
      <c r="I50" s="96" t="s">
        <v>89</v>
      </c>
      <c r="J50" s="53"/>
      <c r="K50" s="72" t="s">
        <v>144</v>
      </c>
    </row>
    <row r="51" spans="1:14">
      <c r="A51" s="31"/>
      <c r="B51" s="31"/>
      <c r="C51" s="31"/>
      <c r="D51" s="51"/>
      <c r="E51" s="51"/>
      <c r="F51" s="52"/>
      <c r="G51" s="52"/>
      <c r="H51" s="52"/>
      <c r="I51" s="52"/>
      <c r="J51" s="53"/>
      <c r="K51" s="54"/>
    </row>
    <row r="52" spans="1:14">
      <c r="A52" s="31"/>
      <c r="B52" s="31"/>
      <c r="C52" s="31"/>
      <c r="D52" s="51"/>
      <c r="E52" s="51"/>
      <c r="F52" s="52"/>
      <c r="G52" s="52"/>
      <c r="H52" s="52"/>
      <c r="I52" s="52"/>
      <c r="J52" s="53"/>
      <c r="K52" s="54"/>
    </row>
    <row r="53" spans="1:14">
      <c r="A53" s="31"/>
      <c r="B53" s="31"/>
      <c r="C53" s="31"/>
      <c r="D53" s="51"/>
      <c r="E53" s="51"/>
      <c r="F53" s="52"/>
      <c r="G53" s="52"/>
      <c r="H53" s="52"/>
      <c r="I53" s="52"/>
      <c r="J53" s="53"/>
      <c r="K53" s="54"/>
    </row>
    <row r="54" spans="1:14" ht="19.5">
      <c r="A54" s="31"/>
      <c r="B54" s="31"/>
      <c r="C54" s="31"/>
      <c r="D54" s="98" t="s">
        <v>83</v>
      </c>
      <c r="E54" s="51"/>
      <c r="F54" s="31">
        <v>36</v>
      </c>
      <c r="G54" s="31">
        <v>38</v>
      </c>
      <c r="H54" s="31">
        <v>40</v>
      </c>
      <c r="I54" s="31"/>
      <c r="J54" s="31"/>
      <c r="K54" s="99"/>
    </row>
    <row r="55" spans="1:14">
      <c r="A55" s="31"/>
      <c r="B55" s="31"/>
      <c r="C55" s="31"/>
      <c r="D55" s="31" t="s">
        <v>27</v>
      </c>
      <c r="E55" s="51"/>
      <c r="F55" s="100">
        <v>10.220000000000001</v>
      </c>
      <c r="G55" s="100">
        <v>9.69</v>
      </c>
      <c r="H55" s="101">
        <v>9.1999999999999993</v>
      </c>
      <c r="I55" s="102"/>
      <c r="J55" s="31"/>
      <c r="K55" s="99"/>
    </row>
    <row r="56" spans="1:14">
      <c r="A56" s="31"/>
      <c r="B56" s="31"/>
      <c r="C56" s="31"/>
      <c r="D56" s="31" t="s">
        <v>28</v>
      </c>
      <c r="E56" s="51"/>
      <c r="F56" s="100">
        <v>8.69</v>
      </c>
      <c r="G56" s="100">
        <v>8.23</v>
      </c>
      <c r="H56" s="100">
        <v>7.82</v>
      </c>
      <c r="I56" s="102"/>
      <c r="J56" s="31"/>
      <c r="K56" s="99"/>
    </row>
    <row r="57" spans="1:14">
      <c r="A57" s="31"/>
      <c r="B57" s="31"/>
      <c r="C57" s="31"/>
      <c r="D57" s="31" t="s">
        <v>29</v>
      </c>
      <c r="E57" s="51"/>
      <c r="F57" s="100">
        <v>7.16</v>
      </c>
      <c r="G57" s="100">
        <v>6.78</v>
      </c>
      <c r="H57" s="100">
        <v>6.44</v>
      </c>
      <c r="I57" s="102"/>
      <c r="J57" s="31"/>
      <c r="K57" s="99"/>
    </row>
    <row r="58" spans="1:14">
      <c r="A58" s="31"/>
      <c r="B58" s="31"/>
      <c r="C58" s="31"/>
      <c r="D58" s="31" t="s">
        <v>30</v>
      </c>
      <c r="E58" s="51"/>
      <c r="F58" s="100">
        <v>5.63</v>
      </c>
      <c r="G58" s="100">
        <v>5.33</v>
      </c>
      <c r="H58" s="100">
        <v>5.0599999999999996</v>
      </c>
      <c r="I58" s="64"/>
      <c r="J58" s="103"/>
      <c r="K58" s="99"/>
      <c r="N58" s="12"/>
    </row>
    <row r="59" spans="1:14">
      <c r="A59" s="31"/>
      <c r="B59" s="31"/>
      <c r="C59" s="31"/>
      <c r="D59" s="31" t="s">
        <v>31</v>
      </c>
      <c r="E59" s="51"/>
      <c r="F59" s="100">
        <v>4.8600000000000003</v>
      </c>
      <c r="G59" s="100">
        <v>4.5999999999999996</v>
      </c>
      <c r="H59" s="100">
        <v>4.37</v>
      </c>
      <c r="I59" s="102"/>
      <c r="J59" s="31"/>
      <c r="K59" s="99"/>
    </row>
    <row r="60" spans="1:14">
      <c r="A60" s="31"/>
      <c r="B60" s="31"/>
      <c r="C60" s="31"/>
      <c r="D60" s="31" t="s">
        <v>32</v>
      </c>
      <c r="E60" s="51"/>
      <c r="F60" s="100">
        <v>4.04</v>
      </c>
      <c r="G60" s="100">
        <v>3.83</v>
      </c>
      <c r="H60" s="100">
        <v>3.64</v>
      </c>
      <c r="I60" s="102"/>
      <c r="J60" s="31"/>
      <c r="K60" s="99"/>
    </row>
    <row r="61" spans="1:14">
      <c r="A61" s="31"/>
      <c r="B61" s="31"/>
      <c r="C61" s="31"/>
      <c r="D61" s="31" t="s">
        <v>34</v>
      </c>
      <c r="E61" s="51"/>
      <c r="F61" s="100">
        <v>3.53</v>
      </c>
      <c r="G61" s="100">
        <v>3.35</v>
      </c>
      <c r="H61" s="100">
        <v>3.18</v>
      </c>
      <c r="I61" s="102"/>
      <c r="J61" s="31"/>
      <c r="K61" s="99"/>
    </row>
    <row r="62" spans="1:14">
      <c r="A62" s="31"/>
      <c r="B62" s="31"/>
      <c r="C62" s="31"/>
      <c r="D62" s="31" t="s">
        <v>33</v>
      </c>
      <c r="E62" s="51"/>
      <c r="F62" s="100">
        <v>3.07</v>
      </c>
      <c r="G62" s="100">
        <v>2.91</v>
      </c>
      <c r="H62" s="100">
        <v>2.76</v>
      </c>
      <c r="I62" s="102"/>
      <c r="J62" s="31"/>
      <c r="K62" s="99"/>
    </row>
    <row r="63" spans="1:14">
      <c r="A63" s="31"/>
      <c r="B63" s="31"/>
      <c r="C63" s="31"/>
      <c r="D63" s="51"/>
      <c r="E63" s="51"/>
      <c r="F63" s="104"/>
      <c r="G63" s="104"/>
      <c r="H63" s="104"/>
      <c r="I63" s="104"/>
      <c r="J63" s="105"/>
      <c r="K63" s="54"/>
    </row>
    <row r="64" spans="1:14" ht="19.5">
      <c r="A64" s="31"/>
      <c r="B64" s="31"/>
      <c r="C64" s="31"/>
      <c r="D64" s="98" t="s">
        <v>84</v>
      </c>
      <c r="E64" s="51"/>
      <c r="F64" s="52"/>
      <c r="G64" s="52"/>
      <c r="H64" s="52"/>
      <c r="I64" s="52"/>
      <c r="J64" s="53"/>
      <c r="K64" s="54"/>
    </row>
    <row r="65" spans="1:11">
      <c r="A65" s="31"/>
      <c r="B65" s="31"/>
      <c r="C65" s="31"/>
      <c r="D65" s="31" t="s">
        <v>28</v>
      </c>
      <c r="E65" s="51"/>
      <c r="F65" s="106">
        <v>3286.4</v>
      </c>
      <c r="G65" s="52"/>
      <c r="H65" s="52"/>
      <c r="I65" s="52"/>
      <c r="J65" s="53"/>
      <c r="K65" s="54"/>
    </row>
    <row r="66" spans="1:11">
      <c r="A66" s="31"/>
      <c r="B66" s="31"/>
      <c r="C66" s="31"/>
      <c r="D66" s="31" t="s">
        <v>29</v>
      </c>
      <c r="E66" s="51"/>
      <c r="F66" s="106">
        <v>2121.6</v>
      </c>
      <c r="G66" s="52"/>
      <c r="H66" s="52"/>
      <c r="I66" s="52"/>
      <c r="J66" s="53"/>
      <c r="K66" s="54"/>
    </row>
    <row r="67" spans="1:11">
      <c r="A67" s="31"/>
      <c r="B67" s="31"/>
      <c r="C67" s="31"/>
      <c r="D67" s="31" t="s">
        <v>30</v>
      </c>
      <c r="E67" s="51"/>
      <c r="F67" s="106">
        <v>582.4</v>
      </c>
      <c r="G67" s="52"/>
      <c r="H67" s="52"/>
      <c r="I67" s="52"/>
      <c r="J67" s="53"/>
      <c r="K67" s="54"/>
    </row>
    <row r="68" spans="1:11">
      <c r="A68" s="31"/>
      <c r="B68" s="31"/>
      <c r="C68" s="31"/>
      <c r="D68" s="31" t="s">
        <v>31</v>
      </c>
      <c r="E68" s="51"/>
      <c r="F68" s="106">
        <v>478.4</v>
      </c>
      <c r="G68" s="52"/>
      <c r="H68" s="52"/>
      <c r="I68" s="52"/>
      <c r="J68" s="53"/>
      <c r="K68" s="54"/>
    </row>
    <row r="69" spans="1:11">
      <c r="A69" s="31"/>
      <c r="B69" s="31"/>
      <c r="C69" s="31"/>
      <c r="D69" s="51"/>
      <c r="E69" s="51"/>
      <c r="F69" s="52"/>
      <c r="G69" s="52"/>
      <c r="H69" s="52"/>
      <c r="I69" s="52"/>
      <c r="J69" s="53"/>
      <c r="K69" s="54"/>
    </row>
    <row r="70" spans="1:11">
      <c r="A70" s="31"/>
      <c r="B70" s="31"/>
      <c r="C70" s="31"/>
      <c r="D70" s="51"/>
      <c r="E70" s="51"/>
      <c r="F70" s="52"/>
      <c r="G70" s="52"/>
      <c r="H70" s="52"/>
      <c r="I70" s="52"/>
      <c r="J70" s="53"/>
      <c r="K70" s="54"/>
    </row>
    <row r="71" spans="1:11">
      <c r="A71" s="31"/>
      <c r="B71" s="31"/>
      <c r="C71" s="31"/>
      <c r="D71" s="51"/>
      <c r="E71" s="51"/>
      <c r="F71" s="52"/>
      <c r="G71" s="52"/>
      <c r="H71" s="52"/>
      <c r="I71" s="52"/>
      <c r="J71" s="53"/>
      <c r="K71" s="54"/>
    </row>
    <row r="72" spans="1:11">
      <c r="A72" s="31"/>
      <c r="B72" s="31"/>
      <c r="C72" s="31"/>
      <c r="D72" s="51"/>
      <c r="E72" s="51"/>
      <c r="F72" s="107" t="s">
        <v>85</v>
      </c>
      <c r="G72" s="108" t="s">
        <v>90</v>
      </c>
      <c r="H72" s="109"/>
      <c r="I72" s="110"/>
      <c r="J72" s="53"/>
      <c r="K72" s="54"/>
    </row>
    <row r="73" spans="1:11">
      <c r="A73" s="31"/>
      <c r="B73" s="31"/>
      <c r="C73" s="31"/>
      <c r="D73" s="51"/>
      <c r="E73" s="51"/>
      <c r="F73" s="111" t="s">
        <v>89</v>
      </c>
      <c r="G73" s="112" t="s">
        <v>91</v>
      </c>
      <c r="H73" s="113"/>
      <c r="I73" s="114"/>
      <c r="J73" s="53"/>
      <c r="K73" s="54"/>
    </row>
    <row r="74" spans="1:11">
      <c r="A74" s="31"/>
      <c r="B74" s="31"/>
      <c r="C74" s="31"/>
      <c r="D74" s="51"/>
      <c r="E74" s="51"/>
      <c r="F74" s="52"/>
      <c r="G74" s="52"/>
      <c r="H74" s="52"/>
      <c r="I74" s="52"/>
      <c r="J74" s="53"/>
      <c r="K74" s="54"/>
    </row>
    <row r="75" spans="1:11">
      <c r="A75" s="31"/>
      <c r="B75" s="31"/>
      <c r="C75" s="31"/>
      <c r="D75" s="51"/>
      <c r="E75" s="51"/>
      <c r="F75" s="52"/>
      <c r="G75" s="52"/>
      <c r="H75" s="52"/>
      <c r="I75" s="52"/>
      <c r="J75" s="53"/>
      <c r="K75" s="54"/>
    </row>
  </sheetData>
  <mergeCells count="1">
    <mergeCell ref="K3:K6"/>
  </mergeCells>
  <dataValidations count="1">
    <dataValidation type="list" allowBlank="1" showInputMessage="1" showErrorMessage="1" sqref="F28:I29 F39:I40 F31:I32 F37:I37 F35:I35 F22:I22 F42:I46 F11:I12 F14:I15 F17:I20 F48:I50">
      <formula1>$F$72:$F$73</formula1>
    </dataValidation>
  </dataValidations>
  <printOptions headings="1" gridLines="1"/>
  <pageMargins left="0.70866141732283472" right="0.70866141732283472" top="0.35433070866141736" bottom="0.35433070866141736" header="0.31496062992125984" footer="0.31496062992125984"/>
  <pageSetup paperSize="8"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80" zoomScaleNormal="80" workbookViewId="0">
      <selection activeCell="B7" sqref="B7:F18"/>
    </sheetView>
  </sheetViews>
  <sheetFormatPr defaultColWidth="8.85546875" defaultRowHeight="15"/>
  <cols>
    <col min="1" max="1" width="62.7109375" customWidth="1"/>
    <col min="2" max="6" width="11.42578125" bestFit="1" customWidth="1"/>
  </cols>
  <sheetData>
    <row r="1" spans="1:17">
      <c r="A1" s="1" t="str">
        <f>Uitgangspunten!A1</f>
        <v xml:space="preserve">Digitale rekentool voor de businesscase van het sociaal werkbedrijf </v>
      </c>
    </row>
    <row r="2" spans="1:17">
      <c r="A2" s="1" t="s">
        <v>18</v>
      </c>
    </row>
    <row r="4" spans="1:17">
      <c r="B4" s="11" t="s">
        <v>19</v>
      </c>
      <c r="C4" s="11" t="s">
        <v>20</v>
      </c>
      <c r="D4" s="11" t="s">
        <v>21</v>
      </c>
      <c r="E4" s="11" t="s">
        <v>22</v>
      </c>
      <c r="F4" s="17" t="s">
        <v>23</v>
      </c>
      <c r="G4" s="17"/>
    </row>
    <row r="5" spans="1:17">
      <c r="A5" s="1" t="s">
        <v>47</v>
      </c>
      <c r="B5" s="6"/>
      <c r="C5" s="6"/>
      <c r="D5" s="6"/>
      <c r="E5" s="6"/>
      <c r="F5" s="6"/>
      <c r="G5" s="6"/>
    </row>
    <row r="6" spans="1:17">
      <c r="B6" s="7"/>
      <c r="C6" s="7"/>
      <c r="D6" s="7"/>
      <c r="E6" s="7"/>
      <c r="F6" s="7"/>
      <c r="G6" s="7"/>
    </row>
    <row r="7" spans="1:17" ht="15" customHeight="1">
      <c r="A7" t="s">
        <v>35</v>
      </c>
      <c r="B7" s="118">
        <v>15</v>
      </c>
      <c r="C7" s="118">
        <v>15</v>
      </c>
      <c r="D7" s="118">
        <v>15</v>
      </c>
      <c r="E7" s="118">
        <v>15</v>
      </c>
      <c r="F7" s="118">
        <v>15</v>
      </c>
      <c r="H7" s="116" t="s">
        <v>115</v>
      </c>
      <c r="I7" s="117"/>
      <c r="J7" s="117"/>
      <c r="K7" s="117"/>
      <c r="L7" s="117"/>
      <c r="M7" s="117"/>
      <c r="Q7" s="24"/>
    </row>
    <row r="8" spans="1:17">
      <c r="A8" t="s">
        <v>36</v>
      </c>
      <c r="B8" s="118">
        <v>15</v>
      </c>
      <c r="C8" s="118">
        <v>15</v>
      </c>
      <c r="D8" s="118">
        <v>15</v>
      </c>
      <c r="E8" s="118">
        <v>15</v>
      </c>
      <c r="F8" s="118">
        <v>15</v>
      </c>
      <c r="H8" s="117"/>
      <c r="I8" s="117"/>
      <c r="J8" s="117"/>
      <c r="K8" s="117"/>
      <c r="L8" s="117"/>
      <c r="M8" s="117"/>
    </row>
    <row r="9" spans="1:17">
      <c r="A9" t="s">
        <v>37</v>
      </c>
      <c r="B9" s="118">
        <v>15</v>
      </c>
      <c r="C9" s="118">
        <v>15</v>
      </c>
      <c r="D9" s="118">
        <v>15</v>
      </c>
      <c r="E9" s="118">
        <v>15</v>
      </c>
      <c r="F9" s="118">
        <v>15</v>
      </c>
      <c r="H9" s="117"/>
      <c r="I9" s="117"/>
      <c r="J9" s="117"/>
      <c r="K9" s="117"/>
      <c r="L9" s="117"/>
      <c r="M9" s="117"/>
    </row>
    <row r="10" spans="1:17">
      <c r="A10" t="s">
        <v>38</v>
      </c>
      <c r="B10" s="118">
        <v>15</v>
      </c>
      <c r="C10" s="118">
        <v>15</v>
      </c>
      <c r="D10" s="118">
        <v>15</v>
      </c>
      <c r="E10" s="118">
        <v>15</v>
      </c>
      <c r="F10" s="118">
        <v>15</v>
      </c>
      <c r="H10" s="117"/>
      <c r="I10" s="117"/>
      <c r="J10" s="117"/>
      <c r="K10" s="117"/>
      <c r="L10" s="117"/>
      <c r="M10" s="117"/>
    </row>
    <row r="11" spans="1:17">
      <c r="A11" t="s">
        <v>39</v>
      </c>
      <c r="B11" s="118">
        <v>15</v>
      </c>
      <c r="C11" s="118">
        <v>15</v>
      </c>
      <c r="D11" s="118">
        <v>15</v>
      </c>
      <c r="E11" s="118">
        <v>15</v>
      </c>
      <c r="F11" s="118">
        <v>15</v>
      </c>
      <c r="H11" s="117"/>
      <c r="I11" s="117"/>
      <c r="J11" s="117"/>
      <c r="K11" s="117"/>
      <c r="L11" s="117"/>
      <c r="M11" s="117"/>
    </row>
    <row r="12" spans="1:17">
      <c r="A12" t="s">
        <v>40</v>
      </c>
      <c r="B12" s="118">
        <v>15</v>
      </c>
      <c r="C12" s="118">
        <v>15</v>
      </c>
      <c r="D12" s="118">
        <v>15</v>
      </c>
      <c r="E12" s="118">
        <v>15</v>
      </c>
      <c r="F12" s="118">
        <v>15</v>
      </c>
      <c r="H12" s="117"/>
      <c r="I12" s="117"/>
      <c r="J12" s="117"/>
      <c r="K12" s="117"/>
      <c r="L12" s="117"/>
      <c r="M12" s="117"/>
    </row>
    <row r="13" spans="1:17">
      <c r="A13" t="s">
        <v>41</v>
      </c>
      <c r="B13" s="118">
        <v>15</v>
      </c>
      <c r="C13" s="118">
        <v>15</v>
      </c>
      <c r="D13" s="118">
        <v>15</v>
      </c>
      <c r="E13" s="118">
        <v>15</v>
      </c>
      <c r="F13" s="118">
        <v>15</v>
      </c>
      <c r="H13" s="117"/>
      <c r="I13" s="117"/>
      <c r="J13" s="117"/>
      <c r="K13" s="117"/>
      <c r="L13" s="117"/>
      <c r="M13" s="117"/>
    </row>
    <row r="14" spans="1:17">
      <c r="A14" t="s">
        <v>42</v>
      </c>
      <c r="B14" s="118">
        <v>15</v>
      </c>
      <c r="C14" s="118">
        <v>15</v>
      </c>
      <c r="D14" s="118">
        <v>15</v>
      </c>
      <c r="E14" s="118">
        <v>15</v>
      </c>
      <c r="F14" s="118">
        <v>15</v>
      </c>
      <c r="H14" s="117"/>
      <c r="I14" s="117"/>
      <c r="J14" s="117"/>
      <c r="K14" s="117"/>
      <c r="L14" s="117"/>
      <c r="M14" s="117"/>
    </row>
    <row r="15" spans="1:17">
      <c r="A15" t="s">
        <v>43</v>
      </c>
      <c r="B15" s="118">
        <v>15</v>
      </c>
      <c r="C15" s="118">
        <v>15</v>
      </c>
      <c r="D15" s="118">
        <v>15</v>
      </c>
      <c r="E15" s="118">
        <v>15</v>
      </c>
      <c r="F15" s="118">
        <v>15</v>
      </c>
      <c r="H15" s="117"/>
      <c r="I15" s="117"/>
      <c r="J15" s="117"/>
      <c r="K15" s="117"/>
      <c r="L15" s="117"/>
      <c r="M15" s="117"/>
    </row>
    <row r="16" spans="1:17">
      <c r="A16" t="s">
        <v>44</v>
      </c>
      <c r="B16" s="118">
        <v>15</v>
      </c>
      <c r="C16" s="118">
        <v>15</v>
      </c>
      <c r="D16" s="118">
        <v>15</v>
      </c>
      <c r="E16" s="118">
        <v>15</v>
      </c>
      <c r="F16" s="118">
        <v>15</v>
      </c>
      <c r="H16" s="117"/>
      <c r="I16" s="117"/>
      <c r="J16" s="117"/>
      <c r="K16" s="117"/>
      <c r="L16" s="117"/>
      <c r="M16" s="117"/>
    </row>
    <row r="17" spans="1:13">
      <c r="A17" t="s">
        <v>45</v>
      </c>
      <c r="B17" s="118">
        <v>15</v>
      </c>
      <c r="C17" s="118">
        <v>15</v>
      </c>
      <c r="D17" s="118">
        <v>15</v>
      </c>
      <c r="E17" s="118">
        <v>15</v>
      </c>
      <c r="F17" s="118">
        <v>15</v>
      </c>
      <c r="H17" s="117"/>
      <c r="I17" s="117"/>
      <c r="J17" s="117"/>
      <c r="K17" s="117"/>
      <c r="L17" s="117"/>
      <c r="M17" s="117"/>
    </row>
    <row r="18" spans="1:13">
      <c r="A18" t="s">
        <v>46</v>
      </c>
      <c r="B18" s="118">
        <v>15</v>
      </c>
      <c r="C18" s="118">
        <v>15</v>
      </c>
      <c r="D18" s="118">
        <v>15</v>
      </c>
      <c r="E18" s="118">
        <v>15</v>
      </c>
      <c r="F18" s="118">
        <v>15</v>
      </c>
      <c r="H18" s="117"/>
      <c r="I18" s="117"/>
      <c r="J18" s="117"/>
      <c r="K18" s="117"/>
      <c r="L18" s="117"/>
      <c r="M18" s="117"/>
    </row>
    <row r="19" spans="1:13" ht="15.75" thickBot="1">
      <c r="B19" s="30">
        <f>SUM(B7:B18)</f>
        <v>180</v>
      </c>
      <c r="C19" s="30">
        <f>SUM(C7:C18)</f>
        <v>180</v>
      </c>
      <c r="D19" s="30">
        <f>SUM(D7:D18)</f>
        <v>180</v>
      </c>
      <c r="E19" s="30">
        <f>SUM(E7:E18)</f>
        <v>180</v>
      </c>
      <c r="F19" s="30">
        <f>SUM(F7:F18)</f>
        <v>180</v>
      </c>
    </row>
    <row r="20" spans="1:13" ht="15.75" thickTop="1"/>
    <row r="21" spans="1:13" ht="15.75" thickBot="1">
      <c r="A21" t="s">
        <v>48</v>
      </c>
      <c r="B21" s="14">
        <f>AVERAGE(B7:B18)</f>
        <v>15</v>
      </c>
      <c r="C21" s="14">
        <f t="shared" ref="C21:F21" si="0">AVERAGE(C7:C18)</f>
        <v>15</v>
      </c>
      <c r="D21" s="14">
        <f t="shared" si="0"/>
        <v>15</v>
      </c>
      <c r="E21" s="14">
        <f t="shared" si="0"/>
        <v>15</v>
      </c>
      <c r="F21" s="14">
        <f t="shared" si="0"/>
        <v>15</v>
      </c>
    </row>
    <row r="22" spans="1:13" ht="15.75" thickTop="1">
      <c r="B22" s="15"/>
      <c r="C22" s="15"/>
      <c r="D22" s="15"/>
      <c r="E22" s="15"/>
      <c r="F22" s="15"/>
    </row>
    <row r="23" spans="1:13">
      <c r="A23" s="1" t="str">
        <f>Uitgangspunten!A10</f>
        <v>Inkomsten</v>
      </c>
    </row>
    <row r="24" spans="1:13" s="25" customFormat="1">
      <c r="A24" s="25" t="str">
        <f>Uitgangspunten!A11</f>
        <v>Subsidie praktijkleren</v>
      </c>
      <c r="B24" s="9">
        <f>IF(Uitgangspunten!$F$11="x",0,B$21*Uitgangspunten!$D$11)</f>
        <v>0</v>
      </c>
      <c r="C24" s="9">
        <f>IF(Uitgangspunten!$F$11="x",0,C$21*Uitgangspunten!$D$11)</f>
        <v>0</v>
      </c>
      <c r="D24" s="9">
        <f>IF(Uitgangspunten!$F$11="x",0,D$21*Uitgangspunten!$D$11)</f>
        <v>0</v>
      </c>
      <c r="E24" s="9">
        <f>IF(Uitgangspunten!$F$11="x",0,E$21*Uitgangspunten!$D$11)</f>
        <v>0</v>
      </c>
      <c r="F24" s="9">
        <f>IF(Uitgangspunten!$F$11="x",0,F$21*Uitgangspunten!$D$11)</f>
        <v>0</v>
      </c>
      <c r="H24" s="25" t="s">
        <v>109</v>
      </c>
    </row>
    <row r="25" spans="1:13">
      <c r="A25" s="25" t="str">
        <f>Uitgangspunten!A12</f>
        <v>Bijdrage van ROC uit inkomsten voor uitvoering bbl opleiding</v>
      </c>
      <c r="B25" s="9">
        <f>IF(Uitgangspunten!$F$12="x",0,B$21*Uitgangspunten!$D$12)</f>
        <v>0</v>
      </c>
      <c r="C25" s="9">
        <f>IF(Uitgangspunten!$F$12="x",0,C$21*Uitgangspunten!$D$12)</f>
        <v>0</v>
      </c>
      <c r="D25" s="9">
        <f>IF(Uitgangspunten!$F$12="x",0,D$21*Uitgangspunten!$D$12)</f>
        <v>0</v>
      </c>
      <c r="E25" s="9">
        <f>IF(Uitgangspunten!$F$12="x",0,E$21*Uitgangspunten!$D$12)</f>
        <v>0</v>
      </c>
      <c r="F25" s="9">
        <f>IF(Uitgangspunten!$F$12="x",0,F$21*Uitgangspunten!$D$12)</f>
        <v>0</v>
      </c>
      <c r="G25" s="9"/>
      <c r="H25" s="25" t="s">
        <v>112</v>
      </c>
    </row>
    <row r="26" spans="1:13">
      <c r="A26" s="25" t="str">
        <f>Uitgangspunten!A13</f>
        <v>Bijdrage van ROC uit inkomsten voor uitvoering bol opleiding</v>
      </c>
      <c r="B26" s="9">
        <f>IF(Uitgangspunten!$F$13="x",0,B$21*Uitgangspunten!$D$13)</f>
        <v>0</v>
      </c>
      <c r="C26" s="9">
        <f>IF(Uitgangspunten!$F$13="x",0,C$21*Uitgangspunten!$D$13)</f>
        <v>0</v>
      </c>
      <c r="D26" s="9">
        <f>IF(Uitgangspunten!$F$13="x",0,D$21*Uitgangspunten!$D$13)</f>
        <v>0</v>
      </c>
      <c r="E26" s="9">
        <f>IF(Uitgangspunten!$F$13="x",0,E$21*Uitgangspunten!$D$13)</f>
        <v>0</v>
      </c>
      <c r="F26" s="9">
        <f>IF(Uitgangspunten!$F$13="x",0,F$21*Uitgangspunten!$D$13)</f>
        <v>0</v>
      </c>
      <c r="G26" s="9"/>
      <c r="H26" t="s">
        <v>113</v>
      </c>
    </row>
    <row r="27" spans="1:13">
      <c r="A27" s="25" t="str">
        <f>Uitgangspunten!A14</f>
        <v>Productieopbrengsten NTW stage</v>
      </c>
      <c r="B27" s="9">
        <f>IF(Uitgangspunten!$F$14="x",0,B$21*Uitgangspunten!$D$14*Uitgangspunten!$F$26*Uitgangspunten!$F$27*(100%-Uitgangspunten!$D$28))</f>
        <v>48384</v>
      </c>
      <c r="C27" s="9">
        <f>IF(Uitgangspunten!$F$14="x",0,C$21*Uitgangspunten!$D$14*Uitgangspunten!$F$26*Uitgangspunten!$F$27*(100%-Uitgangspunten!$D$28))</f>
        <v>48384</v>
      </c>
      <c r="D27" s="9">
        <f>IF(Uitgangspunten!$F$14="x",0,D$21*Uitgangspunten!$D$14*Uitgangspunten!$F$26*Uitgangspunten!$F$27*(100%-Uitgangspunten!$D$28))</f>
        <v>48384</v>
      </c>
      <c r="E27" s="9">
        <f>IF(Uitgangspunten!$F$14="x",0,E$21*Uitgangspunten!$D$14*Uitgangspunten!$F$26*Uitgangspunten!$F$27*(100%-Uitgangspunten!$D$28))</f>
        <v>48384</v>
      </c>
      <c r="F27" s="9">
        <f>IF(Uitgangspunten!$F$14="x",0,F$21*Uitgangspunten!$D$14*Uitgangspunten!$F$26*Uitgangspunten!$F$27*(100%-Uitgangspunten!$D$28))</f>
        <v>48384</v>
      </c>
      <c r="G27" s="9"/>
      <c r="H27" s="25" t="s">
        <v>63</v>
      </c>
    </row>
    <row r="28" spans="1:13">
      <c r="A28" s="25" t="str">
        <f>Uitgangspunten!A15</f>
        <v>Loonkostensubsidie P-wet</v>
      </c>
      <c r="B28" s="9">
        <f>IF(Uitgangspunten!$F$15="x",0,Uitgangspunten!$D$16*Uitgangspunten!$D$15*(-B41-B42))</f>
        <v>0</v>
      </c>
      <c r="C28" s="9">
        <f>IF(Uitgangspunten!$F$15="x",0,Uitgangspunten!$D$16*Uitgangspunten!$D$15*(-C41-C42))</f>
        <v>0</v>
      </c>
      <c r="D28" s="9">
        <f>IF(Uitgangspunten!$F$15="x",0,Uitgangspunten!$D$16*Uitgangspunten!$D$15*(-D41-D42))</f>
        <v>0</v>
      </c>
      <c r="E28" s="9">
        <f>IF(Uitgangspunten!$F$15="x",0,Uitgangspunten!$D$16*Uitgangspunten!$D$15*(-E41-E42))</f>
        <v>0</v>
      </c>
      <c r="F28" s="9">
        <f>IF(Uitgangspunten!$F$15="x",0,Uitgangspunten!$D$16*Uitgangspunten!$D$15*(-F41-F42))</f>
        <v>0</v>
      </c>
      <c r="G28" s="9"/>
      <c r="H28" t="s">
        <v>51</v>
      </c>
    </row>
    <row r="29" spans="1:13">
      <c r="A29" s="25" t="str">
        <f>Uitgangspunten!A17</f>
        <v>Begeleidingssubsidie P-wet</v>
      </c>
      <c r="B29" s="9">
        <f>IF(Uitgangspunten!$F$17="x",0,B$21*Uitgangspunten!$D$17)</f>
        <v>0</v>
      </c>
      <c r="C29" s="9">
        <f>IF(Uitgangspunten!$F$17="x",0,C$21*Uitgangspunten!$D$17)</f>
        <v>0</v>
      </c>
      <c r="D29" s="9">
        <f>IF(Uitgangspunten!$F$17="x",0,D$21*Uitgangspunten!$D$17)</f>
        <v>0</v>
      </c>
      <c r="E29" s="9">
        <f>IF(Uitgangspunten!$F$17="x",0,E$21*Uitgangspunten!$D$17)</f>
        <v>0</v>
      </c>
      <c r="F29" s="9">
        <f>IF(Uitgangspunten!$F$17="x",0,F$21*Uitgangspunten!$D$17)</f>
        <v>0</v>
      </c>
      <c r="G29" s="9"/>
      <c r="H29" t="s">
        <v>53</v>
      </c>
    </row>
    <row r="30" spans="1:13">
      <c r="A30" s="25" t="str">
        <f>Uitgangspunten!A18</f>
        <v>Regeling loonkostenvoordeel</v>
      </c>
      <c r="B30" s="9">
        <f>IF(Uitgangspunten!$F$18="x",0,B$21*Uitgangspunten!$D$18)</f>
        <v>0</v>
      </c>
      <c r="C30" s="9">
        <f>IF(Uitgangspunten!$F$18="x",0,C$21*Uitgangspunten!$D$18)</f>
        <v>0</v>
      </c>
      <c r="D30" s="9">
        <f>IF(Uitgangspunten!$F$18="x",0,D$21*Uitgangspunten!$D$18)</f>
        <v>0</v>
      </c>
      <c r="E30" s="9">
        <f>IF(Uitgangspunten!$F$18="x",0,E$21*Uitgangspunten!$D$18)</f>
        <v>0</v>
      </c>
      <c r="F30" s="9">
        <f>IF(Uitgangspunten!$F$18="x",0,F$21*Uitgangspunten!$D$18)</f>
        <v>0</v>
      </c>
      <c r="G30" s="9"/>
      <c r="H30" t="s">
        <v>54</v>
      </c>
    </row>
    <row r="31" spans="1:13">
      <c r="A31" s="25" t="str">
        <f>Uitgangspunten!A19</f>
        <v>Jeugd LIV</v>
      </c>
      <c r="B31" s="9">
        <f>IF(Uitgangspunten!$F$19="x",0,B$21*Uitgangspunten!$D$36*Uitgangspunten!$D$19)</f>
        <v>0</v>
      </c>
      <c r="C31" s="9">
        <f>IF(Uitgangspunten!$F$19="x",0,C$21*Uitgangspunten!$D$36*Uitgangspunten!$D$19)</f>
        <v>0</v>
      </c>
      <c r="D31" s="9">
        <f>IF(Uitgangspunten!$F$19="x",0,D$21*Uitgangspunten!$D$36*Uitgangspunten!$D$19)</f>
        <v>0</v>
      </c>
      <c r="E31" s="9">
        <f>IF(Uitgangspunten!$F$19="x",0,E$21*Uitgangspunten!$D$36*Uitgangspunten!$D$19)</f>
        <v>0</v>
      </c>
      <c r="F31" s="9">
        <f>IF(Uitgangspunten!$F$19="x",0,F$21*Uitgangspunten!$D$36*Uitgangspunten!$D$19)</f>
        <v>0</v>
      </c>
      <c r="G31" s="9"/>
      <c r="H31" t="s">
        <v>86</v>
      </c>
    </row>
    <row r="32" spans="1:13">
      <c r="A32" s="25" t="str">
        <f>Uitgangspunten!A20</f>
        <v>LIV WML</v>
      </c>
      <c r="B32" s="9">
        <f>IF(Uitgangspunten!$F$20="x",0,B$21*Uitgangspunten!$D$38*Uitgangspunten!$D$21*Uitgangspunten!$D$20)</f>
        <v>0</v>
      </c>
      <c r="C32" s="9">
        <f>IF(Uitgangspunten!$F$20="x",0,C$21*Uitgangspunten!$D$38*Uitgangspunten!$D$21*Uitgangspunten!$D$20)</f>
        <v>0</v>
      </c>
      <c r="D32" s="9">
        <f>IF(Uitgangspunten!$F$20="x",0,D$21*Uitgangspunten!$D$38*Uitgangspunten!$D$21*Uitgangspunten!$D$20)</f>
        <v>0</v>
      </c>
      <c r="E32" s="9">
        <f>IF(Uitgangspunten!$F$20="x",0,E$21*Uitgangspunten!$D$38*Uitgangspunten!$D$21*Uitgangspunten!$D$20)</f>
        <v>0</v>
      </c>
      <c r="F32" s="9">
        <f>IF(Uitgangspunten!$F$20="x",0,F$21*Uitgangspunten!$D$38*Uitgangspunten!$D$21*Uitgangspunten!$D$20)</f>
        <v>0</v>
      </c>
      <c r="G32" s="9"/>
      <c r="H32" t="s">
        <v>87</v>
      </c>
    </row>
    <row r="33" spans="1:23">
      <c r="A33" s="25" t="str">
        <f>Uitgangspunten!A22</f>
        <v>LIV 125% WML</v>
      </c>
      <c r="B33" s="9">
        <f>IF(Uitgangspunten!$F$22="x",0,$B$21*Uitgangspunten!$D$38*Uitgangspunten!$D$23*Uitgangspunten!$D$22)</f>
        <v>0</v>
      </c>
      <c r="C33" s="9">
        <f>IF(Uitgangspunten!$F$22="x",0,$C$21*Uitgangspunten!$D$38*Uitgangspunten!$D$23*Uitgangspunten!$D$22)</f>
        <v>0</v>
      </c>
      <c r="D33" s="9">
        <f>IF(Uitgangspunten!$F$22="x",0,$D$21*Uitgangspunten!$D$38*Uitgangspunten!$D$23*Uitgangspunten!$D$22)</f>
        <v>0</v>
      </c>
      <c r="E33" s="9">
        <f>IF(Uitgangspunten!$F$22="x",0,$E$21*Uitgangspunten!$D$38*Uitgangspunten!$D$23*Uitgangspunten!$D$22)</f>
        <v>0</v>
      </c>
      <c r="F33" s="9">
        <f>IF(Uitgangspunten!$F$22="x",0,$F$21*Uitgangspunten!$D$38*Uitgangspunten!$D$23*Uitgangspunten!$D$22)</f>
        <v>0</v>
      </c>
      <c r="G33" s="9"/>
      <c r="H33" t="s">
        <v>88</v>
      </c>
    </row>
    <row r="34" spans="1:23" s="25" customFormat="1">
      <c r="A34" s="25" t="str">
        <f>Uitgangspunten!A29</f>
        <v>Gemiddelde bijdrage traject voor Nuggers</v>
      </c>
      <c r="B34" s="9">
        <f>IF(Uitgangspunten!$F$29="x",0,('BC 1A'!$B$21*Uitgangspunten!$D$29*Uitgangspunten!$D$30))</f>
        <v>3000</v>
      </c>
      <c r="C34" s="9">
        <f>IF(Uitgangspunten!$F$29="x",0,('BC 1A'!$B$21*Uitgangspunten!$D$29*Uitgangspunten!$D$30))</f>
        <v>3000</v>
      </c>
      <c r="D34" s="9">
        <f>IF(Uitgangspunten!$F$29="x",0,('BC 1A'!$B$21*Uitgangspunten!$D$29*Uitgangspunten!$D$30))</f>
        <v>3000</v>
      </c>
      <c r="E34" s="9">
        <f>IF(Uitgangspunten!$F$29="x",0,('BC 1A'!$B$21*Uitgangspunten!$D$29*Uitgangspunten!$D$30))</f>
        <v>3000</v>
      </c>
      <c r="F34" s="9">
        <f>IF(Uitgangspunten!$F$29="x",0,('BC 1A'!$B$21*Uitgangspunten!$D$29*Uitgangspunten!$D$30))</f>
        <v>3000</v>
      </c>
      <c r="G34" s="9"/>
      <c r="H34" s="25" t="s">
        <v>103</v>
      </c>
    </row>
    <row r="35" spans="1:23" s="25" customFormat="1">
      <c r="A35" s="25" t="str">
        <f>Uitgangspunten!A31</f>
        <v>Regionale subsidies</v>
      </c>
      <c r="B35" s="9">
        <f>IF(Uitgangspunten!$F$31="x",0,('BC 1A'!$B$21*Uitgangspunten!$D$31))</f>
        <v>0</v>
      </c>
      <c r="C35" s="9">
        <f>IF(Uitgangspunten!$F$31="x",0,('BC 1A'!$B$21*Uitgangspunten!$D$31))</f>
        <v>0</v>
      </c>
      <c r="D35" s="9">
        <f>IF(Uitgangspunten!$F$31="x",0,('BC 1A'!$B$21*Uitgangspunten!$D$31))</f>
        <v>0</v>
      </c>
      <c r="E35" s="9">
        <f>IF(Uitgangspunten!$F$31="x",0,('BC 1A'!$B$21*Uitgangspunten!$D$31))</f>
        <v>0</v>
      </c>
      <c r="F35" s="9">
        <f>IF(Uitgangspunten!$F$31="x",0,('BC 1A'!$B$21*Uitgangspunten!$D$31))</f>
        <v>0</v>
      </c>
      <c r="G35" s="9"/>
      <c r="H35" s="25" t="s">
        <v>104</v>
      </c>
      <c r="Q35" s="23"/>
      <c r="R35" s="23"/>
      <c r="S35" s="23"/>
      <c r="T35" s="23"/>
      <c r="U35" s="23"/>
      <c r="V35" s="23"/>
    </row>
    <row r="36" spans="1:23">
      <c r="A36" s="25" t="str">
        <f>Uitgangspunten!A32</f>
        <v>Gemeentelijke bijdragen / subsidies</v>
      </c>
      <c r="B36" s="9">
        <f>IF(Uitgangspunten!$F$32="x",0,('BC 1A'!$B$21*Uitgangspunten!$D$32))</f>
        <v>0</v>
      </c>
      <c r="C36" s="9">
        <f>IF(Uitgangspunten!$F$24="x",0,$C$21*Uitgangspunten!$D$25*Uitgangspunten!$D$24)</f>
        <v>0</v>
      </c>
      <c r="D36" s="9">
        <f>IF(Uitgangspunten!$F$24="x",0,$D$21*Uitgangspunten!$D$25*Uitgangspunten!$D$24)</f>
        <v>0</v>
      </c>
      <c r="E36" s="9">
        <f>IF(Uitgangspunten!$F$24="x",0,$E$21*Uitgangspunten!$D$25*Uitgangspunten!$D$24)</f>
        <v>0</v>
      </c>
      <c r="F36" s="9">
        <f>IF(Uitgangspunten!$F$24="x",0,$F$21*Uitgangspunten!$D$25*Uitgangspunten!$D$24)</f>
        <v>0</v>
      </c>
      <c r="G36" s="9"/>
      <c r="H36" s="25" t="s">
        <v>105</v>
      </c>
      <c r="Q36" s="23"/>
      <c r="R36" s="23"/>
      <c r="S36" s="23"/>
      <c r="T36" s="23"/>
      <c r="U36" s="23"/>
      <c r="V36" s="23"/>
    </row>
    <row r="37" spans="1:23">
      <c r="A37" s="25" t="s">
        <v>76</v>
      </c>
      <c r="B37" s="19">
        <f>SUM(B25:B36)</f>
        <v>51384</v>
      </c>
      <c r="C37" s="19">
        <f>SUM(C25:C36)</f>
        <v>51384</v>
      </c>
      <c r="D37" s="19">
        <f>SUM(D25:D36)</f>
        <v>51384</v>
      </c>
      <c r="E37" s="19">
        <f>SUM(E25:E36)</f>
        <v>51384</v>
      </c>
      <c r="F37" s="19">
        <f>SUM(F25:F36)</f>
        <v>51384</v>
      </c>
      <c r="G37" s="9"/>
    </row>
    <row r="38" spans="1:23">
      <c r="B38" s="9"/>
      <c r="C38" s="9"/>
      <c r="D38" s="9"/>
      <c r="E38" s="9"/>
      <c r="F38" s="9"/>
      <c r="G38" s="9"/>
    </row>
    <row r="39" spans="1:23">
      <c r="B39" s="9"/>
      <c r="C39" s="9"/>
      <c r="D39" s="9"/>
      <c r="E39" s="9"/>
      <c r="F39" s="9"/>
      <c r="G39" s="9"/>
    </row>
    <row r="40" spans="1:23">
      <c r="A40" s="1" t="str">
        <f>Uitgangspunten!A34</f>
        <v>Kosten</v>
      </c>
      <c r="B40" s="9"/>
      <c r="C40" s="9"/>
      <c r="D40" s="9"/>
      <c r="E40" s="9"/>
      <c r="F40" s="9"/>
      <c r="G40" s="9"/>
    </row>
    <row r="41" spans="1:23">
      <c r="A41" t="str">
        <f>Uitgangspunten!A35</f>
        <v>Loonkosten werknemers per uur 18-21 jaar</v>
      </c>
      <c r="B41" s="9">
        <f>IF(Uitgangspunten!$F$35="x",0,-B$21*Uitgangspunten!$D$35*Uitgangspunten!$D$36*40*52)</f>
        <v>0</v>
      </c>
      <c r="C41" s="9">
        <f>IF(Uitgangspunten!$F$35="x",0,-C$21*Uitgangspunten!$D$35*Uitgangspunten!$D$36*40*52)</f>
        <v>0</v>
      </c>
      <c r="D41" s="9">
        <f>IF(Uitgangspunten!$F$35="x",0,-D$21*Uitgangspunten!$D$35*Uitgangspunten!$D$36*40*52)</f>
        <v>0</v>
      </c>
      <c r="E41" s="9">
        <f>IF(Uitgangspunten!$F$35="x",0,-E$21*Uitgangspunten!$D$35*Uitgangspunten!$D$36*40*52)</f>
        <v>0</v>
      </c>
      <c r="F41" s="9">
        <f>IF(Uitgangspunten!$F$35="x",0,-F$21*Uitgangspunten!$D$35*Uitgangspunten!$D$36*40*52)</f>
        <v>0</v>
      </c>
      <c r="G41" s="9"/>
      <c r="H41" t="s">
        <v>49</v>
      </c>
    </row>
    <row r="42" spans="1:23">
      <c r="A42" t="str">
        <f>Uitgangspunten!A37</f>
        <v>Loonkosten werknemers per uur vanaf 22 jaar</v>
      </c>
      <c r="B42" s="9">
        <f>IF(Uitgangspunten!$F$37="x",0,-B$21*Uitgangspunten!$D$37*Uitgangspunten!$D$38*40*52)</f>
        <v>0</v>
      </c>
      <c r="C42" s="9">
        <f>IF(Uitgangspunten!$F$37="x",0,-C$21*Uitgangspunten!$D$37*Uitgangspunten!$D$38*40*52)</f>
        <v>0</v>
      </c>
      <c r="D42" s="9">
        <f>IF(Uitgangspunten!$F$37="x",0,-D$21*Uitgangspunten!$D$37*Uitgangspunten!$D$38*40*52)</f>
        <v>0</v>
      </c>
      <c r="E42" s="9">
        <f>IF(Uitgangspunten!$F$37="x",0,-E$21*Uitgangspunten!$D$37*Uitgangspunten!$D$38*40*52)</f>
        <v>0</v>
      </c>
      <c r="F42" s="9">
        <f>IF(Uitgangspunten!$F$37="x",0,-F$21*Uitgangspunten!$D$37*Uitgangspunten!$D$38*40*52)</f>
        <v>0</v>
      </c>
      <c r="G42" s="9"/>
      <c r="H42" t="s">
        <v>49</v>
      </c>
    </row>
    <row r="43" spans="1:23">
      <c r="A43" t="str">
        <f>Uitgangspunten!A39</f>
        <v xml:space="preserve">Stagevergoeding </v>
      </c>
      <c r="B43" s="9">
        <f>IF(Uitgangspunten!$F$39="x",0,-B$21*Uitgangspunten!$D$39*12)</f>
        <v>0</v>
      </c>
      <c r="C43" s="9">
        <f>IF(Uitgangspunten!$F$39="x",0,-C$21*Uitgangspunten!$D$39*12)</f>
        <v>0</v>
      </c>
      <c r="D43" s="9">
        <f>IF(Uitgangspunten!$F$39="x",0,-D$21*Uitgangspunten!$D$39*12)</f>
        <v>0</v>
      </c>
      <c r="E43" s="9">
        <f>IF(Uitgangspunten!$F$39="x",0,-E$21*Uitgangspunten!$D$39*12)</f>
        <v>0</v>
      </c>
      <c r="F43" s="9">
        <f>IF(Uitgangspunten!$F$39="x",0,-F$21*Uitgangspunten!$D$39*12)</f>
        <v>0</v>
      </c>
      <c r="G43" s="9"/>
      <c r="H43" t="s">
        <v>71</v>
      </c>
    </row>
    <row r="44" spans="1:23">
      <c r="A44" t="str">
        <f>Uitgangspunten!A40</f>
        <v>Praktijkbegeleiding</v>
      </c>
      <c r="B44" s="9">
        <f>IF(Uitgangspunten!$F$40="x",0,-B$21*Uitgangspunten!$D$40*Uitgangspunten!$D$41*47)</f>
        <v>0</v>
      </c>
      <c r="C44" s="9">
        <f>IF(Uitgangspunten!$F$40="x",0,-C$21*Uitgangspunten!$D$40*Uitgangspunten!$D$41*47)</f>
        <v>0</v>
      </c>
      <c r="D44" s="9">
        <f>IF(Uitgangspunten!$F$40="x",0,-D$21*Uitgangspunten!$D$40*Uitgangspunten!$D$41*47)</f>
        <v>0</v>
      </c>
      <c r="E44" s="9">
        <f>IF(Uitgangspunten!$F$40="x",0,-E$21*Uitgangspunten!$D$40*Uitgangspunten!$D$41*47)</f>
        <v>0</v>
      </c>
      <c r="F44" s="9">
        <f>IF(Uitgangspunten!$F$40="x",0,-F$21*Uitgangspunten!$D$40*Uitgangspunten!$D$41*47)</f>
        <v>0</v>
      </c>
      <c r="G44" s="9"/>
      <c r="H44" t="s">
        <v>96</v>
      </c>
      <c r="Q44" s="23"/>
      <c r="R44" s="23"/>
      <c r="S44" s="23"/>
      <c r="T44" s="23"/>
      <c r="U44" s="23"/>
      <c r="V44" s="23"/>
      <c r="W44" s="23"/>
    </row>
    <row r="45" spans="1:23">
      <c r="A45" t="str">
        <f>Uitgangspunten!A42</f>
        <v xml:space="preserve">Personeelsadministratie </v>
      </c>
      <c r="B45" s="9">
        <f>IF(Uitgangspunten!$F$42="x",0,-B$21*Uitgangspunten!$D$42)</f>
        <v>0</v>
      </c>
      <c r="C45" s="9">
        <f>IF(Uitgangspunten!$F$42="x",0,-C$21*Uitgangspunten!$D$42)</f>
        <v>0</v>
      </c>
      <c r="D45" s="9">
        <f>IF(Uitgangspunten!$F$42="x",0,-D$21*Uitgangspunten!$D$42)</f>
        <v>0</v>
      </c>
      <c r="E45" s="9">
        <f>IF(Uitgangspunten!$F$42="x",0,-E$21*Uitgangspunten!$D$42)</f>
        <v>0</v>
      </c>
      <c r="F45" s="9">
        <f>IF(Uitgangspunten!$F$42="x",0,-F$21*Uitgangspunten!$D$42)</f>
        <v>0</v>
      </c>
      <c r="G45" s="9"/>
      <c r="H45" t="s">
        <v>72</v>
      </c>
      <c r="Q45" s="23"/>
      <c r="R45" s="23"/>
      <c r="S45" s="23"/>
      <c r="T45" s="23"/>
      <c r="U45" s="23"/>
      <c r="V45" s="23"/>
      <c r="W45" s="23"/>
    </row>
    <row r="46" spans="1:23">
      <c r="A46" s="25" t="str">
        <f>Uitgangspunten!A43</f>
        <v xml:space="preserve">Leiding en coördinatie </v>
      </c>
      <c r="B46" s="9">
        <f>IF(Uitgangspunten!$F$43="x",0,-B$21*Uitgangspunten!$D$43)</f>
        <v>0</v>
      </c>
      <c r="C46" s="9">
        <f>IF(Uitgangspunten!$F$43="x",0,-C$21*Uitgangspunten!$D$43)</f>
        <v>0</v>
      </c>
      <c r="D46" s="9">
        <f>IF(Uitgangspunten!$F$43="x",0,-D$21*Uitgangspunten!$D$43)</f>
        <v>0</v>
      </c>
      <c r="E46" s="9">
        <f>IF(Uitgangspunten!$F$43="x",0,-E$21*Uitgangspunten!$D$43)</f>
        <v>0</v>
      </c>
      <c r="F46" s="9">
        <f>IF(Uitgangspunten!$F$43="x",0,-F$21*Uitgangspunten!$D$43)</f>
        <v>0</v>
      </c>
      <c r="G46" s="9"/>
      <c r="H46" t="s">
        <v>73</v>
      </c>
      <c r="Q46" s="23"/>
      <c r="R46" s="23"/>
      <c r="S46" s="23"/>
      <c r="T46" s="23"/>
      <c r="U46" s="23"/>
      <c r="V46" s="23"/>
      <c r="W46" s="23"/>
    </row>
    <row r="47" spans="1:23">
      <c r="A47" s="25" t="str">
        <f>Uitgangspunten!A44</f>
        <v>WPA en beschermingsmiddelen</v>
      </c>
      <c r="B47" s="9">
        <f>IF(Uitgangspunten!$F$44="x",0,-B$21*Uitgangspunten!$D$44)</f>
        <v>0</v>
      </c>
      <c r="C47" s="9">
        <f>IF(Uitgangspunten!$F$44="x",0,-C$21*Uitgangspunten!$D$44)</f>
        <v>0</v>
      </c>
      <c r="D47" s="9">
        <f>IF(Uitgangspunten!$F$44="x",0,-D$21*Uitgangspunten!$D$44)</f>
        <v>0</v>
      </c>
      <c r="E47" s="9">
        <f>IF(Uitgangspunten!$F$44="x",0,-E$21*Uitgangspunten!$D$44)</f>
        <v>0</v>
      </c>
      <c r="F47" s="9">
        <f>IF(Uitgangspunten!$F$44="x",0,-F$21*Uitgangspunten!$D$44)</f>
        <v>0</v>
      </c>
      <c r="G47" s="9"/>
      <c r="H47" t="s">
        <v>74</v>
      </c>
    </row>
    <row r="48" spans="1:23">
      <c r="A48" s="25" t="str">
        <f>Uitgangspunten!A45</f>
        <v xml:space="preserve">Huisvestingskosten </v>
      </c>
      <c r="B48" s="9">
        <f>IF(Uitgangspunten!$F$45="x",0,-B$21*Uitgangspunten!$D$45)</f>
        <v>0</v>
      </c>
      <c r="C48" s="9">
        <f>IF(Uitgangspunten!$F$45="x",0,-C$21*Uitgangspunten!$D$45)</f>
        <v>0</v>
      </c>
      <c r="D48" s="9">
        <f>IF(Uitgangspunten!$F$45="x",0,-D$21*Uitgangspunten!$D$45)</f>
        <v>0</v>
      </c>
      <c r="E48" s="9">
        <f>IF(Uitgangspunten!$F$45="x",0,-E$21*Uitgangspunten!$D$45)</f>
        <v>0</v>
      </c>
      <c r="F48" s="9">
        <f>IF(Uitgangspunten!$F$45="x",0,-F$21*Uitgangspunten!$D$45)</f>
        <v>0</v>
      </c>
      <c r="G48" s="9"/>
      <c r="H48" t="s">
        <v>75</v>
      </c>
    </row>
    <row r="49" spans="1:8">
      <c r="A49" s="25" t="str">
        <f>Uitgangspunten!A47</f>
        <v>Licentiekosten</v>
      </c>
      <c r="B49" s="9">
        <f>IF(Uitgangspunten!$F$47="x",0,-B$21*Uitgangspunten!$D$47)</f>
        <v>-750</v>
      </c>
      <c r="C49" s="9">
        <f>IF(Uitgangspunten!$F$47="x",0,-C$21*Uitgangspunten!$D$47)</f>
        <v>-750</v>
      </c>
      <c r="D49" s="9">
        <f>IF(Uitgangspunten!$F$47="x",0,-D$21*Uitgangspunten!$D$47)</f>
        <v>-750</v>
      </c>
      <c r="E49" s="9">
        <f>IF(Uitgangspunten!$F$47="x",0,-E$21*Uitgangspunten!$D$47)</f>
        <v>-750</v>
      </c>
      <c r="F49" s="9">
        <f>IF(Uitgangspunten!$F$47="x",0,-F$21*Uitgangspunten!$D$47)</f>
        <v>-750</v>
      </c>
      <c r="G49" s="9"/>
      <c r="H49" t="s">
        <v>94</v>
      </c>
    </row>
    <row r="50" spans="1:8" s="25" customFormat="1">
      <c r="A50" s="25" t="str">
        <f>Uitgangspunten!A48</f>
        <v>Inschrijfgeld mbo-opleiding</v>
      </c>
      <c r="B50" s="9">
        <f>IF(Uitgangspunten!$F$48="x",0,-B$21*Uitgangspunten!$D$48)</f>
        <v>0</v>
      </c>
      <c r="C50" s="9">
        <f>IF(Uitgangspunten!$F$48="x",0,-C$21*Uitgangspunten!$D$48)</f>
        <v>0</v>
      </c>
      <c r="D50" s="9">
        <f>IF(Uitgangspunten!$F$48="x",0,-D$21*Uitgangspunten!$D$48)</f>
        <v>0</v>
      </c>
      <c r="E50" s="9">
        <f>IF(Uitgangspunten!$F$48="x",0,-E$21*Uitgangspunten!$D$48)</f>
        <v>0</v>
      </c>
      <c r="F50" s="9">
        <f>IF(Uitgangspunten!$F$48="x",0,-F$21*Uitgangspunten!$D$48)</f>
        <v>0</v>
      </c>
      <c r="G50" s="9"/>
      <c r="H50" s="25" t="s">
        <v>116</v>
      </c>
    </row>
    <row r="51" spans="1:8" s="25" customFormat="1">
      <c r="A51" s="25" t="str">
        <f>Uitgangspunten!A49</f>
        <v>Boekengeld mbo-opleiding</v>
      </c>
      <c r="B51" s="9">
        <f>IF(Uitgangspunten!$F$49="x",0,-B$21*Uitgangspunten!$D$49)</f>
        <v>0</v>
      </c>
      <c r="C51" s="9">
        <f>IF(Uitgangspunten!$F$49="x",0,-C$21*Uitgangspunten!$D$49)</f>
        <v>0</v>
      </c>
      <c r="D51" s="9">
        <f>IF(Uitgangspunten!$F$49="x",0,-D$21*Uitgangspunten!$D$49)</f>
        <v>0</v>
      </c>
      <c r="E51" s="9">
        <f>IF(Uitgangspunten!$F$49="x",0,-E$21*Uitgangspunten!$D$49)</f>
        <v>0</v>
      </c>
      <c r="F51" s="9">
        <f>IF(Uitgangspunten!$F$49="x",0,-F$21*Uitgangspunten!$D$49)</f>
        <v>0</v>
      </c>
      <c r="G51" s="9"/>
      <c r="H51" s="25" t="s">
        <v>117</v>
      </c>
    </row>
    <row r="52" spans="1:8">
      <c r="A52" s="25" t="str">
        <f>Uitgangspunten!A50</f>
        <v>Onvoorzien</v>
      </c>
      <c r="B52" s="9">
        <f>IF(Uitgangspunten!$F$50="x",0,-B$21*Uitgangspunten!$D$50)</f>
        <v>0</v>
      </c>
      <c r="C52" s="9">
        <f>IF(Uitgangspunten!$F$50="x",0,-C$21*Uitgangspunten!$D$50)</f>
        <v>0</v>
      </c>
      <c r="D52" s="9">
        <f>IF(Uitgangspunten!$F$50="x",0,-D$21*Uitgangspunten!$D$50)</f>
        <v>0</v>
      </c>
      <c r="E52" s="9">
        <f>IF(Uitgangspunten!$F$50="x",0,-E$21*Uitgangspunten!$D$50)</f>
        <v>0</v>
      </c>
      <c r="F52" s="9">
        <f>IF(Uitgangspunten!$F$50="x",0,-F$21*Uitgangspunten!$D$50)</f>
        <v>0</v>
      </c>
      <c r="G52" s="9"/>
      <c r="H52" t="s">
        <v>95</v>
      </c>
    </row>
    <row r="53" spans="1:8">
      <c r="A53" t="s">
        <v>77</v>
      </c>
      <c r="B53" s="20">
        <f>SUM(B41:B52)</f>
        <v>-750</v>
      </c>
      <c r="C53" s="20">
        <f>SUM(C41:C52)</f>
        <v>-750</v>
      </c>
      <c r="D53" s="20">
        <f>SUM(D41:D52)</f>
        <v>-750</v>
      </c>
      <c r="E53" s="20">
        <f>SUM(E41:E52)</f>
        <v>-750</v>
      </c>
      <c r="F53" s="20">
        <f>SUM(F41:F52)</f>
        <v>-750</v>
      </c>
      <c r="G53" s="9"/>
    </row>
    <row r="54" spans="1:8">
      <c r="B54" s="9"/>
      <c r="C54" s="9"/>
      <c r="D54" s="9"/>
      <c r="E54" s="9"/>
      <c r="F54" s="9"/>
      <c r="G54" s="9"/>
    </row>
    <row r="55" spans="1:8" ht="15.75" thickBot="1">
      <c r="A55" t="s">
        <v>24</v>
      </c>
      <c r="B55" s="10">
        <f>B37+B53</f>
        <v>50634</v>
      </c>
      <c r="C55" s="10">
        <f>C37+C53</f>
        <v>50634</v>
      </c>
      <c r="D55" s="10">
        <f>D37+D53</f>
        <v>50634</v>
      </c>
      <c r="E55" s="10">
        <f>E37+E53</f>
        <v>50634</v>
      </c>
      <c r="F55" s="10">
        <f>F37+F53</f>
        <v>50634</v>
      </c>
      <c r="G55" s="9"/>
    </row>
    <row r="56" spans="1:8" ht="15.75" thickTop="1">
      <c r="B56" s="9"/>
      <c r="C56" s="9"/>
      <c r="D56" s="9"/>
      <c r="E56" s="9"/>
      <c r="F56" s="9"/>
      <c r="G56" s="9"/>
    </row>
  </sheetData>
  <mergeCells count="1">
    <mergeCell ref="H7:M18"/>
  </mergeCells>
  <pageMargins left="0.70866141732283472" right="0.70866141732283472" top="0.74803149606299213" bottom="0.74803149606299213" header="0.31496062992125984" footer="0.31496062992125984"/>
  <pageSetup paperSize="9" scale="76"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zoomScale="80" zoomScaleNormal="80" workbookViewId="0">
      <selection activeCell="B7" sqref="B7:F18"/>
    </sheetView>
  </sheetViews>
  <sheetFormatPr defaultColWidth="8.85546875" defaultRowHeight="15"/>
  <cols>
    <col min="1" max="1" width="61.7109375" customWidth="1"/>
    <col min="2" max="6" width="11" customWidth="1"/>
  </cols>
  <sheetData>
    <row r="1" spans="1:13">
      <c r="A1" s="1" t="str">
        <f>Uitgangspunten!A1</f>
        <v xml:space="preserve">Digitale rekentool voor de businesscase van het sociaal werkbedrijf </v>
      </c>
      <c r="B1" s="25"/>
      <c r="C1" s="25"/>
      <c r="D1" s="25"/>
      <c r="E1" s="25"/>
      <c r="F1" s="25"/>
      <c r="G1" s="25"/>
      <c r="H1" s="25"/>
      <c r="I1" s="25"/>
      <c r="J1" s="25"/>
      <c r="K1" s="25"/>
      <c r="L1" s="25"/>
      <c r="M1" s="25"/>
    </row>
    <row r="2" spans="1:13">
      <c r="A2" s="1" t="s">
        <v>25</v>
      </c>
      <c r="B2" s="25"/>
      <c r="C2" s="25"/>
      <c r="D2" s="25"/>
      <c r="E2" s="25"/>
      <c r="F2" s="25"/>
      <c r="G2" s="25"/>
      <c r="H2" s="25"/>
      <c r="I2" s="25"/>
      <c r="J2" s="25"/>
      <c r="K2" s="25"/>
      <c r="L2" s="25"/>
      <c r="M2" s="25"/>
    </row>
    <row r="3" spans="1:13">
      <c r="A3" s="25"/>
      <c r="B3" s="25"/>
      <c r="C3" s="25"/>
      <c r="D3" s="25"/>
      <c r="E3" s="25"/>
      <c r="F3" s="25"/>
      <c r="G3" s="25"/>
      <c r="H3" s="25"/>
      <c r="I3" s="25"/>
      <c r="J3" s="25"/>
      <c r="K3" s="25"/>
      <c r="L3" s="25"/>
      <c r="M3" s="25"/>
    </row>
    <row r="4" spans="1:13">
      <c r="A4" s="25"/>
      <c r="B4" s="17" t="s">
        <v>19</v>
      </c>
      <c r="C4" s="17" t="s">
        <v>20</v>
      </c>
      <c r="D4" s="17" t="s">
        <v>21</v>
      </c>
      <c r="E4" s="17" t="s">
        <v>22</v>
      </c>
      <c r="F4" s="17" t="s">
        <v>23</v>
      </c>
      <c r="G4" s="17"/>
      <c r="H4" s="25"/>
      <c r="I4" s="25"/>
      <c r="J4" s="25"/>
      <c r="K4" s="25"/>
      <c r="L4" s="25"/>
      <c r="M4" s="25"/>
    </row>
    <row r="5" spans="1:13">
      <c r="A5" s="1" t="s">
        <v>47</v>
      </c>
      <c r="B5" s="6"/>
      <c r="C5" s="6"/>
      <c r="D5" s="6"/>
      <c r="E5" s="6"/>
      <c r="F5" s="6"/>
      <c r="G5" s="6"/>
      <c r="H5" s="25"/>
      <c r="I5" s="25"/>
      <c r="J5" s="25"/>
      <c r="K5" s="25"/>
      <c r="L5" s="25"/>
      <c r="M5" s="25"/>
    </row>
    <row r="6" spans="1:13">
      <c r="A6" s="25"/>
      <c r="B6" s="7"/>
      <c r="C6" s="7"/>
      <c r="D6" s="7"/>
      <c r="E6" s="7"/>
      <c r="F6" s="7"/>
      <c r="G6" s="7"/>
      <c r="H6" s="25"/>
      <c r="I6" s="25"/>
      <c r="J6" s="25"/>
      <c r="K6" s="25"/>
      <c r="L6" s="25"/>
      <c r="M6" s="25"/>
    </row>
    <row r="7" spans="1:13" ht="15" customHeight="1">
      <c r="A7" s="25" t="s">
        <v>35</v>
      </c>
      <c r="B7" s="118">
        <v>15</v>
      </c>
      <c r="C7" s="118">
        <v>15</v>
      </c>
      <c r="D7" s="118">
        <v>15</v>
      </c>
      <c r="E7" s="118">
        <v>15</v>
      </c>
      <c r="F7" s="118">
        <v>15</v>
      </c>
      <c r="G7" s="25"/>
      <c r="H7" s="116" t="s">
        <v>115</v>
      </c>
      <c r="I7" s="117"/>
      <c r="J7" s="117"/>
      <c r="K7" s="117"/>
      <c r="L7" s="117"/>
      <c r="M7" s="117"/>
    </row>
    <row r="8" spans="1:13">
      <c r="A8" s="25" t="s">
        <v>36</v>
      </c>
      <c r="B8" s="118">
        <v>15</v>
      </c>
      <c r="C8" s="118">
        <v>15</v>
      </c>
      <c r="D8" s="118">
        <v>15</v>
      </c>
      <c r="E8" s="118">
        <v>15</v>
      </c>
      <c r="F8" s="118">
        <v>15</v>
      </c>
      <c r="G8" s="25"/>
      <c r="H8" s="117"/>
      <c r="I8" s="117"/>
      <c r="J8" s="117"/>
      <c r="K8" s="117"/>
      <c r="L8" s="117"/>
      <c r="M8" s="117"/>
    </row>
    <row r="9" spans="1:13">
      <c r="A9" s="25" t="s">
        <v>37</v>
      </c>
      <c r="B9" s="118">
        <v>15</v>
      </c>
      <c r="C9" s="118">
        <v>15</v>
      </c>
      <c r="D9" s="118">
        <v>15</v>
      </c>
      <c r="E9" s="118">
        <v>15</v>
      </c>
      <c r="F9" s="118">
        <v>15</v>
      </c>
      <c r="G9" s="25"/>
      <c r="H9" s="117"/>
      <c r="I9" s="117"/>
      <c r="J9" s="117"/>
      <c r="K9" s="117"/>
      <c r="L9" s="117"/>
      <c r="M9" s="117"/>
    </row>
    <row r="10" spans="1:13">
      <c r="A10" s="25" t="s">
        <v>38</v>
      </c>
      <c r="B10" s="118">
        <v>15</v>
      </c>
      <c r="C10" s="118">
        <v>15</v>
      </c>
      <c r="D10" s="118">
        <v>15</v>
      </c>
      <c r="E10" s="118">
        <v>15</v>
      </c>
      <c r="F10" s="118">
        <v>15</v>
      </c>
      <c r="G10" s="25"/>
      <c r="H10" s="117"/>
      <c r="I10" s="117"/>
      <c r="J10" s="117"/>
      <c r="K10" s="117"/>
      <c r="L10" s="117"/>
      <c r="M10" s="117"/>
    </row>
    <row r="11" spans="1:13">
      <c r="A11" s="25" t="s">
        <v>39</v>
      </c>
      <c r="B11" s="118">
        <v>15</v>
      </c>
      <c r="C11" s="118">
        <v>15</v>
      </c>
      <c r="D11" s="118">
        <v>15</v>
      </c>
      <c r="E11" s="118">
        <v>15</v>
      </c>
      <c r="F11" s="118">
        <v>15</v>
      </c>
      <c r="G11" s="25"/>
      <c r="H11" s="117"/>
      <c r="I11" s="117"/>
      <c r="J11" s="117"/>
      <c r="K11" s="117"/>
      <c r="L11" s="117"/>
      <c r="M11" s="117"/>
    </row>
    <row r="12" spans="1:13">
      <c r="A12" s="25" t="s">
        <v>40</v>
      </c>
      <c r="B12" s="118">
        <v>15</v>
      </c>
      <c r="C12" s="118">
        <v>15</v>
      </c>
      <c r="D12" s="118">
        <v>15</v>
      </c>
      <c r="E12" s="118">
        <v>15</v>
      </c>
      <c r="F12" s="118">
        <v>15</v>
      </c>
      <c r="G12" s="25"/>
      <c r="H12" s="117"/>
      <c r="I12" s="117"/>
      <c r="J12" s="117"/>
      <c r="K12" s="117"/>
      <c r="L12" s="117"/>
      <c r="M12" s="117"/>
    </row>
    <row r="13" spans="1:13">
      <c r="A13" s="25" t="s">
        <v>41</v>
      </c>
      <c r="B13" s="118">
        <v>15</v>
      </c>
      <c r="C13" s="118">
        <v>15</v>
      </c>
      <c r="D13" s="118">
        <v>15</v>
      </c>
      <c r="E13" s="118">
        <v>15</v>
      </c>
      <c r="F13" s="118">
        <v>15</v>
      </c>
      <c r="G13" s="25"/>
      <c r="H13" s="117"/>
      <c r="I13" s="117"/>
      <c r="J13" s="117"/>
      <c r="K13" s="117"/>
      <c r="L13" s="117"/>
      <c r="M13" s="117"/>
    </row>
    <row r="14" spans="1:13">
      <c r="A14" s="25" t="s">
        <v>42</v>
      </c>
      <c r="B14" s="118">
        <v>15</v>
      </c>
      <c r="C14" s="118">
        <v>15</v>
      </c>
      <c r="D14" s="118">
        <v>15</v>
      </c>
      <c r="E14" s="118">
        <v>15</v>
      </c>
      <c r="F14" s="118">
        <v>15</v>
      </c>
      <c r="G14" s="25"/>
      <c r="H14" s="117"/>
      <c r="I14" s="117"/>
      <c r="J14" s="117"/>
      <c r="K14" s="117"/>
      <c r="L14" s="117"/>
      <c r="M14" s="117"/>
    </row>
    <row r="15" spans="1:13">
      <c r="A15" s="25" t="s">
        <v>43</v>
      </c>
      <c r="B15" s="118">
        <v>15</v>
      </c>
      <c r="C15" s="118">
        <v>15</v>
      </c>
      <c r="D15" s="118">
        <v>15</v>
      </c>
      <c r="E15" s="118">
        <v>15</v>
      </c>
      <c r="F15" s="118">
        <v>15</v>
      </c>
      <c r="G15" s="25"/>
      <c r="H15" s="117"/>
      <c r="I15" s="117"/>
      <c r="J15" s="117"/>
      <c r="K15" s="117"/>
      <c r="L15" s="117"/>
      <c r="M15" s="117"/>
    </row>
    <row r="16" spans="1:13">
      <c r="A16" s="25" t="s">
        <v>44</v>
      </c>
      <c r="B16" s="118">
        <v>15</v>
      </c>
      <c r="C16" s="118">
        <v>15</v>
      </c>
      <c r="D16" s="118">
        <v>15</v>
      </c>
      <c r="E16" s="118">
        <v>15</v>
      </c>
      <c r="F16" s="118">
        <v>15</v>
      </c>
      <c r="G16" s="25"/>
      <c r="H16" s="117"/>
      <c r="I16" s="117"/>
      <c r="J16" s="117"/>
      <c r="K16" s="117"/>
      <c r="L16" s="117"/>
      <c r="M16" s="117"/>
    </row>
    <row r="17" spans="1:13">
      <c r="A17" s="25" t="s">
        <v>45</v>
      </c>
      <c r="B17" s="118">
        <v>15</v>
      </c>
      <c r="C17" s="118">
        <v>15</v>
      </c>
      <c r="D17" s="118">
        <v>15</v>
      </c>
      <c r="E17" s="118">
        <v>15</v>
      </c>
      <c r="F17" s="118">
        <v>15</v>
      </c>
      <c r="G17" s="25"/>
      <c r="H17" s="117"/>
      <c r="I17" s="117"/>
      <c r="J17" s="117"/>
      <c r="K17" s="117"/>
      <c r="L17" s="117"/>
      <c r="M17" s="117"/>
    </row>
    <row r="18" spans="1:13">
      <c r="A18" s="25" t="s">
        <v>46</v>
      </c>
      <c r="B18" s="118">
        <v>15</v>
      </c>
      <c r="C18" s="118">
        <v>15</v>
      </c>
      <c r="D18" s="118">
        <v>15</v>
      </c>
      <c r="E18" s="118">
        <v>15</v>
      </c>
      <c r="F18" s="118">
        <v>15</v>
      </c>
      <c r="G18" s="25"/>
      <c r="H18" s="117"/>
      <c r="I18" s="117"/>
      <c r="J18" s="117"/>
      <c r="K18" s="117"/>
      <c r="L18" s="117"/>
      <c r="M18" s="117"/>
    </row>
    <row r="19" spans="1:13" ht="15.75" thickBot="1">
      <c r="A19" s="25"/>
      <c r="B19" s="13">
        <f>SUM(B7:B18)</f>
        <v>180</v>
      </c>
      <c r="C19" s="13">
        <f>SUM(C7:C18)</f>
        <v>180</v>
      </c>
      <c r="D19" s="13">
        <f>SUM(D7:D18)</f>
        <v>180</v>
      </c>
      <c r="E19" s="13">
        <f>SUM(E7:E18)</f>
        <v>180</v>
      </c>
      <c r="F19" s="13">
        <f>SUM(F7:F18)</f>
        <v>180</v>
      </c>
      <c r="G19" s="25"/>
      <c r="H19" s="25"/>
      <c r="I19" s="25"/>
      <c r="J19" s="25"/>
      <c r="K19" s="25"/>
      <c r="L19" s="25"/>
      <c r="M19" s="25"/>
    </row>
    <row r="20" spans="1:13" ht="15.75" thickTop="1">
      <c r="A20" s="25"/>
      <c r="B20" s="25"/>
      <c r="C20" s="25"/>
      <c r="D20" s="25"/>
      <c r="E20" s="25"/>
      <c r="F20" s="25"/>
      <c r="G20" s="25"/>
      <c r="H20" s="25"/>
      <c r="I20" s="25"/>
      <c r="J20" s="25"/>
      <c r="K20" s="25"/>
      <c r="L20" s="25"/>
      <c r="M20" s="25"/>
    </row>
    <row r="21" spans="1:13" ht="15.75" thickBot="1">
      <c r="A21" s="25" t="s">
        <v>48</v>
      </c>
      <c r="B21" s="14">
        <f>AVERAGE(B7:B18)</f>
        <v>15</v>
      </c>
      <c r="C21" s="14">
        <f t="shared" ref="C21:F21" si="0">AVERAGE(C7:C18)</f>
        <v>15</v>
      </c>
      <c r="D21" s="14">
        <f t="shared" si="0"/>
        <v>15</v>
      </c>
      <c r="E21" s="14">
        <f t="shared" si="0"/>
        <v>15</v>
      </c>
      <c r="F21" s="14">
        <f t="shared" si="0"/>
        <v>15</v>
      </c>
      <c r="G21" s="25"/>
      <c r="H21" s="25"/>
      <c r="I21" s="25"/>
      <c r="J21" s="25"/>
      <c r="K21" s="25"/>
      <c r="L21" s="25"/>
      <c r="M21" s="25"/>
    </row>
    <row r="22" spans="1:13" ht="15.75" thickTop="1">
      <c r="A22" s="25"/>
      <c r="B22" s="15"/>
      <c r="C22" s="15"/>
      <c r="D22" s="15"/>
      <c r="E22" s="15"/>
      <c r="F22" s="15"/>
      <c r="G22" s="25"/>
      <c r="H22" s="25"/>
      <c r="I22" s="25"/>
      <c r="J22" s="25"/>
      <c r="K22" s="25"/>
      <c r="L22" s="25"/>
      <c r="M22" s="25"/>
    </row>
    <row r="23" spans="1:13">
      <c r="A23" s="1" t="str">
        <f>Uitgangspunten!A10</f>
        <v>Inkomsten</v>
      </c>
      <c r="B23" s="25"/>
      <c r="C23" s="25"/>
      <c r="D23" s="25"/>
      <c r="E23" s="25"/>
      <c r="F23" s="25"/>
      <c r="G23" s="25"/>
      <c r="H23" s="25"/>
      <c r="I23" s="25"/>
      <c r="J23" s="25"/>
      <c r="K23" s="25"/>
      <c r="L23" s="25"/>
      <c r="M23" s="25"/>
    </row>
    <row r="24" spans="1:13" s="25" customFormat="1">
      <c r="A24" s="25" t="str">
        <f>Uitgangspunten!A11</f>
        <v>Subsidie praktijkleren</v>
      </c>
      <c r="B24" s="9">
        <f>IF(Uitgangspunten!$G$11="x",0,B$21*Uitgangspunten!$D$11)</f>
        <v>18750</v>
      </c>
      <c r="C24" s="9">
        <f>IF(Uitgangspunten!$G$11="x",0,C$21*Uitgangspunten!$D$11)</f>
        <v>18750</v>
      </c>
      <c r="D24" s="9">
        <f>IF(Uitgangspunten!$G$11="x",0,D$21*Uitgangspunten!$D$11)</f>
        <v>18750</v>
      </c>
      <c r="E24" s="9">
        <f>IF(Uitgangspunten!$G$11="x",0,E$21*Uitgangspunten!$D$11)</f>
        <v>18750</v>
      </c>
      <c r="F24" s="9">
        <f>IF(Uitgangspunten!$G$11="x",0,F$21*Uitgangspunten!$D$11)</f>
        <v>18750</v>
      </c>
      <c r="H24" s="25" t="s">
        <v>109</v>
      </c>
    </row>
    <row r="25" spans="1:13">
      <c r="A25" s="25" t="str">
        <f>Uitgangspunten!A12</f>
        <v>Bijdrage van ROC uit inkomsten voor uitvoering bbl opleiding</v>
      </c>
      <c r="B25" s="9">
        <f>IF(Uitgangspunten!$G$12="x",0,B$21*Uitgangspunten!$D$12)</f>
        <v>0</v>
      </c>
      <c r="C25" s="9">
        <f>IF(Uitgangspunten!$G$12="x",0,C$21*Uitgangspunten!$D$12)</f>
        <v>0</v>
      </c>
      <c r="D25" s="9">
        <f>IF(Uitgangspunten!$G$12="x",0,D$21*Uitgangspunten!$D$12)</f>
        <v>0</v>
      </c>
      <c r="E25" s="9">
        <f>IF(Uitgangspunten!$G$12="x",0,E$21*Uitgangspunten!$D$12)</f>
        <v>0</v>
      </c>
      <c r="F25" s="9">
        <f>IF(Uitgangspunten!$G$12="x",0,F$21*Uitgangspunten!$D$12)</f>
        <v>0</v>
      </c>
      <c r="G25" s="9"/>
      <c r="H25" s="25" t="s">
        <v>101</v>
      </c>
      <c r="I25" s="25"/>
      <c r="J25" s="25"/>
      <c r="K25" s="25"/>
      <c r="L25" s="25"/>
      <c r="M25" s="25"/>
    </row>
    <row r="26" spans="1:13">
      <c r="A26" s="25" t="str">
        <f>Uitgangspunten!A13</f>
        <v>Bijdrage van ROC uit inkomsten voor uitvoering bol opleiding</v>
      </c>
      <c r="B26" s="9">
        <f>IF(Uitgangspunten!$G$13="x",0,B$21*Uitgangspunten!$D$13)</f>
        <v>0</v>
      </c>
      <c r="C26" s="9">
        <f>IF(Uitgangspunten!$G$13="x",0,C$21*Uitgangspunten!$D$13)</f>
        <v>0</v>
      </c>
      <c r="D26" s="9">
        <f>IF(Uitgangspunten!$G$13="x",0,D$21*Uitgangspunten!$D$13)</f>
        <v>0</v>
      </c>
      <c r="E26" s="9">
        <f>IF(Uitgangspunten!$G$13="x",0,E$21*Uitgangspunten!$D$13)</f>
        <v>0</v>
      </c>
      <c r="F26" s="9">
        <f>IF(Uitgangspunten!$G$13="x",0,F$21*Uitgangspunten!$D$13)</f>
        <v>0</v>
      </c>
      <c r="G26" s="9"/>
      <c r="H26" s="25" t="s">
        <v>102</v>
      </c>
      <c r="I26" s="25"/>
      <c r="J26" s="25"/>
      <c r="K26" s="25"/>
      <c r="L26" s="25"/>
      <c r="M26" s="25"/>
    </row>
    <row r="27" spans="1:13">
      <c r="A27" s="25" t="str">
        <f>Uitgangspunten!A14</f>
        <v>Productieopbrengsten NTW stage</v>
      </c>
      <c r="B27" s="9">
        <f>IF(Uitgangspunten!$G$14="x",0,B$21*Uitgangspunten!$D$14*Uitgangspunten!$G$26*Uitgangspunten!$G$27*(100%-Uitgangspunten!$D$28))</f>
        <v>90240</v>
      </c>
      <c r="C27" s="9">
        <f>IF(Uitgangspunten!$G$14="x",0,C$21*Uitgangspunten!$D$14*Uitgangspunten!$G$26*Uitgangspunten!$G$27*(100%-Uitgangspunten!$D$28))</f>
        <v>90240</v>
      </c>
      <c r="D27" s="9">
        <f>IF(Uitgangspunten!$G$14="x",0,D$21*Uitgangspunten!$D$14*Uitgangspunten!$G$26*Uitgangspunten!$G$27*(100%-Uitgangspunten!$D$28))</f>
        <v>90240</v>
      </c>
      <c r="E27" s="9">
        <f>IF(Uitgangspunten!$G$14="x",0,E$21*Uitgangspunten!$D$14*Uitgangspunten!$G$26*Uitgangspunten!$G$27*(100%-Uitgangspunten!$D$28))</f>
        <v>90240</v>
      </c>
      <c r="F27" s="9">
        <f>IF(Uitgangspunten!$G$14="x",0,F$21*Uitgangspunten!$D$14*Uitgangspunten!$G$26*Uitgangspunten!$G$27*(100%-Uitgangspunten!$D$28))</f>
        <v>90240</v>
      </c>
      <c r="G27" s="9"/>
      <c r="H27" s="25" t="s">
        <v>63</v>
      </c>
      <c r="I27" s="25"/>
      <c r="J27" s="25"/>
      <c r="K27" s="25"/>
      <c r="L27" s="25"/>
      <c r="M27" s="25"/>
    </row>
    <row r="28" spans="1:13">
      <c r="A28" s="25" t="str">
        <f>Uitgangspunten!A15</f>
        <v>Loonkostensubsidie P-wet</v>
      </c>
      <c r="B28" s="9">
        <f>IF(Uitgangspunten!$G$15="x",0,Uitgangspunten!$D$16*Uitgangspunten!$D$15*(-B41-B42))</f>
        <v>155466.6048</v>
      </c>
      <c r="C28" s="9">
        <f>IF(Uitgangspunten!$G$15="x",0,Uitgangspunten!$D$16*Uitgangspunten!$D$15*(-C41-C42))</f>
        <v>155466.6048</v>
      </c>
      <c r="D28" s="9">
        <f>IF(Uitgangspunten!$G$15="x",0,Uitgangspunten!$D$16*Uitgangspunten!$D$15*(-D41-D42))</f>
        <v>155466.6048</v>
      </c>
      <c r="E28" s="9">
        <f>IF(Uitgangspunten!$G$15="x",0,Uitgangspunten!$D$16*Uitgangspunten!$D$15*(-E41-E42))</f>
        <v>155466.6048</v>
      </c>
      <c r="F28" s="9">
        <f>IF(Uitgangspunten!$G$15="x",0,Uitgangspunten!$D$16*Uitgangspunten!$D$15*(-F41-F42))</f>
        <v>155466.6048</v>
      </c>
      <c r="G28" s="9"/>
      <c r="H28" s="25" t="s">
        <v>51</v>
      </c>
      <c r="I28" s="25"/>
      <c r="J28" s="25"/>
      <c r="K28" s="25"/>
      <c r="L28" s="25"/>
      <c r="M28" s="25"/>
    </row>
    <row r="29" spans="1:13">
      <c r="A29" s="25" t="str">
        <f>Uitgangspunten!A17</f>
        <v>Begeleidingssubsidie P-wet</v>
      </c>
      <c r="B29" s="9">
        <f>IF(Uitgangspunten!$G$17="x",0,B$21*Uitgangspunten!$D$17)</f>
        <v>67500</v>
      </c>
      <c r="C29" s="9">
        <f>IF(Uitgangspunten!$G$17="x",0,C$21*Uitgangspunten!$D$17)</f>
        <v>67500</v>
      </c>
      <c r="D29" s="9">
        <f>IF(Uitgangspunten!$G$17="x",0,D$21*Uitgangspunten!$D$17)</f>
        <v>67500</v>
      </c>
      <c r="E29" s="9">
        <f>IF(Uitgangspunten!$G$17="x",0,E$21*Uitgangspunten!$D$17)</f>
        <v>67500</v>
      </c>
      <c r="F29" s="9">
        <f>IF(Uitgangspunten!$G$17="x",0,F$21*Uitgangspunten!$D$17)</f>
        <v>67500</v>
      </c>
      <c r="G29" s="9"/>
      <c r="H29" s="25" t="s">
        <v>53</v>
      </c>
      <c r="I29" s="25"/>
      <c r="J29" s="25"/>
      <c r="K29" s="25"/>
      <c r="L29" s="25"/>
      <c r="M29" s="25"/>
    </row>
    <row r="30" spans="1:13">
      <c r="A30" s="25" t="str">
        <f>Uitgangspunten!A18</f>
        <v>Regeling loonkostenvoordeel</v>
      </c>
      <c r="B30" s="9">
        <f>IF(Uitgangspunten!$G$18="x",0,B$21*Uitgangspunten!$D$18)</f>
        <v>30000</v>
      </c>
      <c r="C30" s="9">
        <f>IF(Uitgangspunten!$G$18="x",0,C$21*Uitgangspunten!$D$18)</f>
        <v>30000</v>
      </c>
      <c r="D30" s="9">
        <f>IF(Uitgangspunten!$G$18="x",0,D$21*Uitgangspunten!$D$18)</f>
        <v>30000</v>
      </c>
      <c r="E30" s="9">
        <f>IF(Uitgangspunten!$G$18="x",0,E$21*Uitgangspunten!$D$18)</f>
        <v>30000</v>
      </c>
      <c r="F30" s="9">
        <f>IF(Uitgangspunten!$G$18="x",0,F$21*Uitgangspunten!$D$18)</f>
        <v>30000</v>
      </c>
      <c r="G30" s="9"/>
      <c r="H30" s="25" t="s">
        <v>54</v>
      </c>
      <c r="I30" s="25"/>
      <c r="J30" s="25"/>
      <c r="K30" s="25"/>
      <c r="L30" s="25"/>
      <c r="M30" s="25"/>
    </row>
    <row r="31" spans="1:13">
      <c r="A31" s="25" t="str">
        <f>Uitgangspunten!A19</f>
        <v>Jeugd LIV</v>
      </c>
      <c r="B31" s="9">
        <f>IF(Uitgangspunten!$G$19="x",0,B$21*Uitgangspunten!$D$36*Uitgangspunten!$D$19)</f>
        <v>0</v>
      </c>
      <c r="C31" s="9">
        <f>IF(Uitgangspunten!$G$19="x",0,C$21*Uitgangspunten!$D$36*Uitgangspunten!$D$19)</f>
        <v>0</v>
      </c>
      <c r="D31" s="9">
        <f>IF(Uitgangspunten!$G$19="x",0,D$21*Uitgangspunten!$D$36*Uitgangspunten!$D$19)</f>
        <v>0</v>
      </c>
      <c r="E31" s="9">
        <f>IF(Uitgangspunten!$G$19="x",0,E$21*Uitgangspunten!$D$36*Uitgangspunten!$D$19)</f>
        <v>0</v>
      </c>
      <c r="F31" s="9">
        <f>IF(Uitgangspunten!$G$19="x",0,F$21*Uitgangspunten!$D$36*Uitgangspunten!$D$19)</f>
        <v>0</v>
      </c>
      <c r="G31" s="9"/>
      <c r="H31" s="25" t="s">
        <v>86</v>
      </c>
      <c r="I31" s="25"/>
      <c r="J31" s="25"/>
      <c r="K31" s="25"/>
      <c r="L31" s="25"/>
      <c r="M31" s="25"/>
    </row>
    <row r="32" spans="1:13">
      <c r="A32" s="25" t="str">
        <f>Uitgangspunten!A20</f>
        <v>LIV WML</v>
      </c>
      <c r="B32" s="9">
        <f>IF(Uitgangspunten!$G$20="x",0,B$21*Uitgangspunten!$D$38*Uitgangspunten!$D$21*Uitgangspunten!$D$20)</f>
        <v>0</v>
      </c>
      <c r="C32" s="9">
        <f>IF(Uitgangspunten!$G$20="x",0,C$21*Uitgangspunten!$D$38*Uitgangspunten!$D$21*Uitgangspunten!$D$20)</f>
        <v>0</v>
      </c>
      <c r="D32" s="9">
        <f>IF(Uitgangspunten!$G$20="x",0,D$21*Uitgangspunten!$D$38*Uitgangspunten!$D$21*Uitgangspunten!$D$20)</f>
        <v>0</v>
      </c>
      <c r="E32" s="9">
        <f>IF(Uitgangspunten!$G$20="x",0,E$21*Uitgangspunten!$D$38*Uitgangspunten!$D$21*Uitgangspunten!$D$20)</f>
        <v>0</v>
      </c>
      <c r="F32" s="9">
        <f>IF(Uitgangspunten!$G$20="x",0,F$21*Uitgangspunten!$D$38*Uitgangspunten!$D$21*Uitgangspunten!$D$20)</f>
        <v>0</v>
      </c>
      <c r="G32" s="9"/>
      <c r="H32" s="25" t="s">
        <v>87</v>
      </c>
      <c r="I32" s="25"/>
      <c r="J32" s="25"/>
      <c r="K32" s="25"/>
      <c r="L32" s="25"/>
      <c r="M32" s="25"/>
    </row>
    <row r="33" spans="1:23">
      <c r="A33" s="25" t="str">
        <f>Uitgangspunten!A22</f>
        <v>LIV 125% WML</v>
      </c>
      <c r="B33" s="9">
        <f>IF(Uitgangspunten!$G$22="x",0,$B$21*Uitgangspunten!$D$38*Uitgangspunten!$D$23*Uitgangspunten!$D$22)</f>
        <v>0</v>
      </c>
      <c r="C33" s="9">
        <f>IF(Uitgangspunten!$G$22="x",0,$B$21*Uitgangspunten!$D$38*Uitgangspunten!$D$23*Uitgangspunten!$D$22)</f>
        <v>0</v>
      </c>
      <c r="D33" s="9">
        <f>IF(Uitgangspunten!$G$22="x",0,$B$21*Uitgangspunten!$D$38*Uitgangspunten!$D$23*Uitgangspunten!$D$22)</f>
        <v>0</v>
      </c>
      <c r="E33" s="9">
        <f>IF(Uitgangspunten!$G$22="x",0,$B$21*Uitgangspunten!$D$38*Uitgangspunten!$D$23*Uitgangspunten!$D$22)</f>
        <v>0</v>
      </c>
      <c r="F33" s="9">
        <f>IF(Uitgangspunten!$G$22="x",0,$B$21*Uitgangspunten!$D$38*Uitgangspunten!$D$23*Uitgangspunten!$D$22)</f>
        <v>0</v>
      </c>
      <c r="G33" s="9"/>
      <c r="H33" s="25" t="s">
        <v>88</v>
      </c>
      <c r="I33" s="25"/>
      <c r="J33" s="25"/>
      <c r="K33" s="25"/>
      <c r="L33" s="25"/>
      <c r="M33" s="25"/>
    </row>
    <row r="34" spans="1:23">
      <c r="A34" s="25" t="str">
        <f>Uitgangspunten!A29</f>
        <v>Gemiddelde bijdrage traject voor Nuggers</v>
      </c>
      <c r="B34" s="9">
        <f>IF(Uitgangspunten!$G$29="x",0,('BC 1A'!$B$21*Uitgangspunten!$D$29*Uitgangspunten!$D$30))</f>
        <v>3000</v>
      </c>
      <c r="C34" s="9">
        <f>IF(Uitgangspunten!$G$29="x",0,('BC 1A'!$B$21*Uitgangspunten!$D$29*Uitgangspunten!$D$30))</f>
        <v>3000</v>
      </c>
      <c r="D34" s="9">
        <f>IF(Uitgangspunten!$G$29="x",0,('BC 1A'!$B$21*Uitgangspunten!$D$29*Uitgangspunten!$D$30))</f>
        <v>3000</v>
      </c>
      <c r="E34" s="9">
        <f>IF(Uitgangspunten!$G$29="x",0,('BC 1A'!$B$21*Uitgangspunten!$D$29*Uitgangspunten!$D$30))</f>
        <v>3000</v>
      </c>
      <c r="F34" s="9">
        <f>IF(Uitgangspunten!$G$29="x",0,('BC 1A'!$B$21*Uitgangspunten!$D$29*Uitgangspunten!$D$30))</f>
        <v>3000</v>
      </c>
      <c r="G34" s="9"/>
      <c r="H34" s="25" t="s">
        <v>103</v>
      </c>
      <c r="I34" s="25"/>
      <c r="J34" s="25"/>
      <c r="K34" s="25"/>
      <c r="L34" s="25"/>
      <c r="M34" s="25"/>
    </row>
    <row r="35" spans="1:23">
      <c r="A35" s="25" t="str">
        <f>Uitgangspunten!A31</f>
        <v>Regionale subsidies</v>
      </c>
      <c r="B35" s="9">
        <f>IF(Uitgangspunten!$G$31="x",0,('BC 1A'!$B$21*Uitgangspunten!$D$31))</f>
        <v>0</v>
      </c>
      <c r="C35" s="9">
        <f>IF(Uitgangspunten!$G$31="x",0,('BC 1A'!$B$21*Uitgangspunten!$D$31))</f>
        <v>0</v>
      </c>
      <c r="D35" s="9">
        <f>IF(Uitgangspunten!$G$31="x",0,('BC 1A'!$B$21*Uitgangspunten!$D$31))</f>
        <v>0</v>
      </c>
      <c r="E35" s="9">
        <f>IF(Uitgangspunten!$G$31="x",0,('BC 1A'!$B$21*Uitgangspunten!$D$31))</f>
        <v>0</v>
      </c>
      <c r="F35" s="9">
        <f>IF(Uitgangspunten!$G$31="x",0,('BC 1A'!$B$21*Uitgangspunten!$D$31))</f>
        <v>0</v>
      </c>
      <c r="G35" s="9"/>
      <c r="H35" s="25" t="s">
        <v>104</v>
      </c>
      <c r="I35" s="25"/>
      <c r="J35" s="25"/>
      <c r="K35" s="25"/>
      <c r="L35" s="25"/>
      <c r="M35" s="25"/>
    </row>
    <row r="36" spans="1:23">
      <c r="A36" s="25" t="str">
        <f>Uitgangspunten!A32</f>
        <v>Gemeentelijke bijdragen / subsidies</v>
      </c>
      <c r="B36" s="9">
        <f>IF(Uitgangspunten!$G$32="x",0,('BC 1A'!$B$21*Uitgangspunten!$D$32))</f>
        <v>0</v>
      </c>
      <c r="C36" s="9">
        <f>IF(Uitgangspunten!$G$32="x",0,('BC 1A'!$B$21*Uitgangspunten!$D$32))</f>
        <v>0</v>
      </c>
      <c r="D36" s="9">
        <f>IF(Uitgangspunten!$G$32="x",0,('BC 1A'!$B$21*Uitgangspunten!$D$32))</f>
        <v>0</v>
      </c>
      <c r="E36" s="9">
        <f>IF(Uitgangspunten!$G$32="x",0,('BC 1A'!$B$21*Uitgangspunten!$D$32))</f>
        <v>0</v>
      </c>
      <c r="F36" s="9">
        <f>IF(Uitgangspunten!$G$32="x",0,('BC 1A'!$B$21*Uitgangspunten!$D$32))</f>
        <v>0</v>
      </c>
      <c r="G36" s="9"/>
      <c r="H36" s="25" t="s">
        <v>105</v>
      </c>
      <c r="I36" s="25"/>
      <c r="J36" s="25"/>
      <c r="K36" s="25"/>
      <c r="L36" s="25"/>
      <c r="M36" s="25"/>
    </row>
    <row r="37" spans="1:23">
      <c r="A37" s="25" t="s">
        <v>76</v>
      </c>
      <c r="B37" s="19">
        <f>SUM(B25:B36)</f>
        <v>346206.60479999997</v>
      </c>
      <c r="C37" s="19">
        <f>SUM(C25:C36)</f>
        <v>346206.60479999997</v>
      </c>
      <c r="D37" s="19">
        <f>SUM(D25:D36)</f>
        <v>346206.60479999997</v>
      </c>
      <c r="E37" s="19">
        <f>SUM(E25:E36)</f>
        <v>346206.60479999997</v>
      </c>
      <c r="F37" s="19">
        <f>SUM(F25:F36)</f>
        <v>346206.60479999997</v>
      </c>
      <c r="G37" s="9"/>
      <c r="H37" s="25"/>
      <c r="I37" s="25"/>
      <c r="J37" s="25"/>
      <c r="K37" s="25"/>
      <c r="L37" s="25"/>
      <c r="M37" s="25"/>
    </row>
    <row r="38" spans="1:23">
      <c r="A38" s="25"/>
      <c r="B38" s="27"/>
      <c r="C38" s="27"/>
      <c r="D38" s="27"/>
      <c r="E38" s="27"/>
      <c r="F38" s="27"/>
      <c r="G38" s="9"/>
      <c r="H38" s="25"/>
      <c r="I38" s="25"/>
      <c r="J38" s="25"/>
      <c r="K38" s="25"/>
      <c r="L38" s="25"/>
      <c r="M38" s="25"/>
    </row>
    <row r="39" spans="1:23">
      <c r="A39" s="25"/>
      <c r="B39" s="9"/>
      <c r="C39" s="9"/>
      <c r="D39" s="9"/>
      <c r="E39" s="9"/>
      <c r="F39" s="9"/>
      <c r="G39" s="9"/>
      <c r="H39" s="25"/>
      <c r="I39" s="25"/>
      <c r="J39" s="25"/>
      <c r="K39" s="25"/>
      <c r="L39" s="25"/>
      <c r="M39" s="25"/>
    </row>
    <row r="40" spans="1:23">
      <c r="A40" s="1" t="str">
        <f>Uitgangspunten!A34</f>
        <v>Kosten</v>
      </c>
      <c r="B40" s="9"/>
      <c r="C40" s="9"/>
      <c r="D40" s="9"/>
      <c r="E40" s="9"/>
      <c r="F40" s="9"/>
      <c r="G40" s="9"/>
      <c r="H40" s="25"/>
      <c r="I40" s="25"/>
      <c r="J40" s="25"/>
      <c r="K40" s="25"/>
      <c r="L40" s="25"/>
      <c r="M40" s="25"/>
    </row>
    <row r="41" spans="1:23">
      <c r="A41" s="26" t="str">
        <f>Uitgangspunten!A35</f>
        <v>Loonkosten werknemers per uur 18-21 jaar</v>
      </c>
      <c r="B41" s="9">
        <f>IF(Uitgangspunten!$G$35="x",0,-B$21*Uitgangspunten!$D$35*Uitgangspunten!$D$36*40*52)</f>
        <v>-128031.32160000001</v>
      </c>
      <c r="C41" s="9">
        <f>IF(Uitgangspunten!$G$35="x",0,-C$21*Uitgangspunten!$D$35*Uitgangspunten!$D$36*40*52)</f>
        <v>-128031.32160000001</v>
      </c>
      <c r="D41" s="9">
        <f>IF(Uitgangspunten!$G$35="x",0,-D$21*Uitgangspunten!$D$35*Uitgangspunten!$D$36*40*52)</f>
        <v>-128031.32160000001</v>
      </c>
      <c r="E41" s="9">
        <f>IF(Uitgangspunten!$G$35="x",0,-E$21*Uitgangspunten!$D$35*Uitgangspunten!$D$36*40*52)</f>
        <v>-128031.32160000001</v>
      </c>
      <c r="F41" s="9">
        <f>IF(Uitgangspunten!$G$35="x",0,-F$21*Uitgangspunten!$D$35*Uitgangspunten!$D$36*40*52)</f>
        <v>-128031.32160000001</v>
      </c>
      <c r="G41" s="9"/>
      <c r="H41" s="25" t="s">
        <v>49</v>
      </c>
      <c r="I41" s="25"/>
      <c r="J41" s="25"/>
      <c r="K41" s="25"/>
      <c r="L41" s="25"/>
      <c r="M41" s="25"/>
    </row>
    <row r="42" spans="1:23">
      <c r="A42" s="25" t="str">
        <f>Uitgangspunten!A37</f>
        <v>Loonkosten werknemers per uur vanaf 22 jaar</v>
      </c>
      <c r="B42" s="9">
        <f>IF(Uitgangspunten!$G$37="x",0,-B$21*Uitgangspunten!$D$37*Uitgangspunten!$D$38*40*52)</f>
        <v>-182901.88800000001</v>
      </c>
      <c r="C42" s="9">
        <f>IF(Uitgangspunten!$G$37="x",0,-C$21*Uitgangspunten!$D$37*Uitgangspunten!$D$38*40*52)</f>
        <v>-182901.88800000001</v>
      </c>
      <c r="D42" s="9">
        <f>IF(Uitgangspunten!$G$37="x",0,-D$21*Uitgangspunten!$D$37*Uitgangspunten!$D$38*40*52)</f>
        <v>-182901.88800000001</v>
      </c>
      <c r="E42" s="9">
        <f>IF(Uitgangspunten!$G$37="x",0,-E$21*Uitgangspunten!$D$37*Uitgangspunten!$D$38*40*52)</f>
        <v>-182901.88800000001</v>
      </c>
      <c r="F42" s="9">
        <f>IF(Uitgangspunten!$G$37="x",0,-F$21*Uitgangspunten!$D$37*Uitgangspunten!$D$38*40*52)</f>
        <v>-182901.88800000001</v>
      </c>
      <c r="G42" s="9"/>
      <c r="H42" s="25" t="s">
        <v>49</v>
      </c>
      <c r="I42" s="25"/>
      <c r="J42" s="25"/>
      <c r="K42" s="25"/>
      <c r="L42" s="25"/>
      <c r="M42" s="25"/>
    </row>
    <row r="43" spans="1:23">
      <c r="A43" s="25" t="str">
        <f>Uitgangspunten!A39</f>
        <v xml:space="preserve">Stagevergoeding </v>
      </c>
      <c r="B43" s="9">
        <f>IF(Uitgangspunten!$G$39="x",0,-B$21*Uitgangspunten!$D$39*12)</f>
        <v>0</v>
      </c>
      <c r="C43" s="9">
        <f>IF(Uitgangspunten!$G$39="x",0,-C$21*Uitgangspunten!$D$39*12)</f>
        <v>0</v>
      </c>
      <c r="D43" s="9">
        <f>IF(Uitgangspunten!$G$39="x",0,-D$21*Uitgangspunten!$D$39*12)</f>
        <v>0</v>
      </c>
      <c r="E43" s="9">
        <f>IF(Uitgangspunten!$G$39="x",0,-E$21*Uitgangspunten!$D$39*12)</f>
        <v>0</v>
      </c>
      <c r="F43" s="9">
        <f>IF(Uitgangspunten!$G$39="x",0,-F$21*Uitgangspunten!$D$39*12)</f>
        <v>0</v>
      </c>
      <c r="G43" s="9"/>
      <c r="H43" s="25" t="s">
        <v>71</v>
      </c>
      <c r="I43" s="25"/>
      <c r="J43" s="25"/>
      <c r="K43" s="25"/>
      <c r="L43" s="25"/>
      <c r="M43" s="25"/>
    </row>
    <row r="44" spans="1:23">
      <c r="A44" s="25" t="str">
        <f>Uitgangspunten!A40</f>
        <v>Praktijkbegeleiding</v>
      </c>
      <c r="B44" s="9">
        <f>IF(Uitgangspunten!$G$40="x",0,-B$21*Uitgangspunten!$D$40*Uitgangspunten!$D$41*47)</f>
        <v>0</v>
      </c>
      <c r="C44" s="9">
        <f>IF(Uitgangspunten!$G$40="x",0,-C$21*Uitgangspunten!$D$40*Uitgangspunten!$D$41*47)</f>
        <v>0</v>
      </c>
      <c r="D44" s="9">
        <f>IF(Uitgangspunten!$G$40="x",0,-D$21*Uitgangspunten!$D$40*Uitgangspunten!$D$41*47)</f>
        <v>0</v>
      </c>
      <c r="E44" s="9">
        <f>IF(Uitgangspunten!$G$40="x",0,-E$21*Uitgangspunten!$D$40*Uitgangspunten!$D$41*47)</f>
        <v>0</v>
      </c>
      <c r="F44" s="9">
        <f>IF(Uitgangspunten!$G$40="x",0,-F$21*Uitgangspunten!$D$40*Uitgangspunten!$D$41*47)</f>
        <v>0</v>
      </c>
      <c r="G44" s="9"/>
      <c r="H44" s="25" t="s">
        <v>96</v>
      </c>
      <c r="I44" s="25"/>
      <c r="J44" s="25"/>
      <c r="K44" s="25"/>
      <c r="L44" s="25"/>
      <c r="M44" s="25"/>
      <c r="Q44" s="23"/>
      <c r="R44" s="23"/>
      <c r="S44" s="23"/>
      <c r="T44" s="23"/>
      <c r="U44" s="23"/>
      <c r="V44" s="23"/>
      <c r="W44" s="23"/>
    </row>
    <row r="45" spans="1:23">
      <c r="A45" s="25" t="str">
        <f>Uitgangspunten!A42</f>
        <v xml:space="preserve">Personeelsadministratie </v>
      </c>
      <c r="B45" s="9">
        <f>IF(Uitgangspunten!$G$42="x",0,-B$21*Uitgangspunten!$D$42)</f>
        <v>0</v>
      </c>
      <c r="C45" s="9">
        <f>IF(Uitgangspunten!$G$42="x",0,-C$21*Uitgangspunten!$D$42)</f>
        <v>0</v>
      </c>
      <c r="D45" s="9">
        <f>IF(Uitgangspunten!$G$42="x",0,-D$21*Uitgangspunten!$D$42)</f>
        <v>0</v>
      </c>
      <c r="E45" s="9">
        <f>IF(Uitgangspunten!$G$42="x",0,-E$21*Uitgangspunten!$D$42)</f>
        <v>0</v>
      </c>
      <c r="F45" s="9">
        <f>IF(Uitgangspunten!$G$42="x",0,-F$21*Uitgangspunten!$D$42)</f>
        <v>0</v>
      </c>
      <c r="G45" s="9"/>
      <c r="H45" s="25" t="s">
        <v>72</v>
      </c>
      <c r="I45" s="25"/>
      <c r="J45" s="25"/>
      <c r="K45" s="25"/>
      <c r="L45" s="25"/>
      <c r="M45" s="25"/>
      <c r="Q45" s="23"/>
      <c r="R45" s="23"/>
      <c r="S45" s="23"/>
      <c r="T45" s="23"/>
      <c r="U45" s="23"/>
      <c r="V45" s="23"/>
      <c r="W45" s="23"/>
    </row>
    <row r="46" spans="1:23">
      <c r="A46" s="25" t="str">
        <f>Uitgangspunten!A43</f>
        <v xml:space="preserve">Leiding en coördinatie </v>
      </c>
      <c r="B46" s="9">
        <f>IF(Uitgangspunten!$G$43="x",0,-B$21*Uitgangspunten!$D$43)</f>
        <v>0</v>
      </c>
      <c r="C46" s="9">
        <f>IF(Uitgangspunten!$G$43="x",0,-C$21*Uitgangspunten!$D$43)</f>
        <v>0</v>
      </c>
      <c r="D46" s="9">
        <f>IF(Uitgangspunten!$G$43="x",0,-D$21*Uitgangspunten!$D$43)</f>
        <v>0</v>
      </c>
      <c r="E46" s="9">
        <f>IF(Uitgangspunten!$G$43="x",0,-E$21*Uitgangspunten!$D$43)</f>
        <v>0</v>
      </c>
      <c r="F46" s="9">
        <f>IF(Uitgangspunten!$G$43="x",0,-F$21*Uitgangspunten!$D$43)</f>
        <v>0</v>
      </c>
      <c r="G46" s="9"/>
      <c r="H46" s="25" t="s">
        <v>73</v>
      </c>
      <c r="I46" s="25"/>
      <c r="J46" s="25"/>
      <c r="K46" s="25"/>
      <c r="L46" s="25"/>
      <c r="M46" s="25"/>
      <c r="Q46" s="23"/>
      <c r="R46" s="23"/>
      <c r="S46" s="23"/>
      <c r="T46" s="23"/>
      <c r="U46" s="23"/>
      <c r="V46" s="23"/>
      <c r="W46" s="23"/>
    </row>
    <row r="47" spans="1:23">
      <c r="A47" s="25" t="str">
        <f>Uitgangspunten!A44</f>
        <v>WPA en beschermingsmiddelen</v>
      </c>
      <c r="B47" s="9">
        <f>IF(Uitgangspunten!$G$44="x",0,-B$21*Uitgangspunten!$D$44)</f>
        <v>0</v>
      </c>
      <c r="C47" s="9">
        <f>IF(Uitgangspunten!$G$44="x",0,-C$21*Uitgangspunten!$D$44)</f>
        <v>0</v>
      </c>
      <c r="D47" s="9">
        <f>IF(Uitgangspunten!$G$44="x",0,-D$21*Uitgangspunten!$D$44)</f>
        <v>0</v>
      </c>
      <c r="E47" s="9">
        <f>IF(Uitgangspunten!$G$44="x",0,-E$21*Uitgangspunten!$D$44)</f>
        <v>0</v>
      </c>
      <c r="F47" s="9">
        <f>IF(Uitgangspunten!$G$44="x",0,-F$21*Uitgangspunten!$D$44)</f>
        <v>0</v>
      </c>
      <c r="G47" s="9"/>
      <c r="H47" s="25" t="s">
        <v>74</v>
      </c>
      <c r="I47" s="25"/>
      <c r="J47" s="25"/>
      <c r="K47" s="25"/>
      <c r="L47" s="25"/>
      <c r="M47" s="25"/>
      <c r="Q47" s="23"/>
      <c r="R47" s="23"/>
      <c r="S47" s="23"/>
      <c r="T47" s="23"/>
      <c r="U47" s="23"/>
      <c r="V47" s="23"/>
      <c r="W47" s="23"/>
    </row>
    <row r="48" spans="1:23">
      <c r="A48" s="25" t="str">
        <f>Uitgangspunten!A45</f>
        <v xml:space="preserve">Huisvestingskosten </v>
      </c>
      <c r="B48" s="9">
        <f>IF(Uitgangspunten!$G$45="x",0,-B$21*Uitgangspunten!$D$45)</f>
        <v>0</v>
      </c>
      <c r="C48" s="9">
        <f>IF(Uitgangspunten!$G$45="x",0,-C$21*Uitgangspunten!$D$45)</f>
        <v>0</v>
      </c>
      <c r="D48" s="9">
        <f>IF(Uitgangspunten!$G$45="x",0,-D$21*Uitgangspunten!$D$45)</f>
        <v>0</v>
      </c>
      <c r="E48" s="9">
        <f>IF(Uitgangspunten!$G$45="x",0,-E$21*Uitgangspunten!$D$45)</f>
        <v>0</v>
      </c>
      <c r="F48" s="9">
        <f>IF(Uitgangspunten!$G$45="x",0,-F$21*Uitgangspunten!$D$45)</f>
        <v>0</v>
      </c>
      <c r="G48" s="9"/>
      <c r="H48" s="25" t="s">
        <v>75</v>
      </c>
      <c r="I48" s="25"/>
      <c r="J48" s="25"/>
      <c r="K48" s="25"/>
      <c r="L48" s="25"/>
      <c r="M48" s="25"/>
    </row>
    <row r="49" spans="1:13">
      <c r="A49" s="25" t="str">
        <f>Uitgangspunten!A47</f>
        <v>Licentiekosten</v>
      </c>
      <c r="B49" s="9">
        <f>IF(Uitgangspunten!$G$47="x",0,-B$21*Uitgangspunten!$D$47)</f>
        <v>-750</v>
      </c>
      <c r="C49" s="9">
        <f>IF(Uitgangspunten!$G$47="x",0,-C$21*Uitgangspunten!$D$47)</f>
        <v>-750</v>
      </c>
      <c r="D49" s="9">
        <f>IF(Uitgangspunten!$G$47="x",0,-D$21*Uitgangspunten!$D$47)</f>
        <v>-750</v>
      </c>
      <c r="E49" s="9">
        <f>IF(Uitgangspunten!$G$47="x",0,-E$21*Uitgangspunten!$D$47)</f>
        <v>-750</v>
      </c>
      <c r="F49" s="9">
        <f>IF(Uitgangspunten!$G$47="x",0,-F$21*Uitgangspunten!$D$47)</f>
        <v>-750</v>
      </c>
      <c r="G49" s="9"/>
      <c r="H49" s="25" t="s">
        <v>94</v>
      </c>
      <c r="I49" s="25"/>
      <c r="J49" s="25"/>
      <c r="K49" s="25"/>
      <c r="L49" s="25"/>
      <c r="M49" s="25"/>
    </row>
    <row r="50" spans="1:13" s="25" customFormat="1">
      <c r="A50" s="25" t="str">
        <f>Uitgangspunten!A48</f>
        <v>Inschrijfgeld mbo-opleiding</v>
      </c>
      <c r="B50" s="9">
        <f>IF(Uitgangspunten!$G$48="x",0,-B$21*Uitgangspunten!$D$48)</f>
        <v>0</v>
      </c>
      <c r="C50" s="9">
        <f>IF(Uitgangspunten!$G$48="x",0,-C$21*Uitgangspunten!$D$48)</f>
        <v>0</v>
      </c>
      <c r="D50" s="9">
        <f>IF(Uitgangspunten!$G$48="x",0,-D$21*Uitgangspunten!$D$48)</f>
        <v>0</v>
      </c>
      <c r="E50" s="9">
        <f>IF(Uitgangspunten!$G$48="x",0,-E$21*Uitgangspunten!$D$48)</f>
        <v>0</v>
      </c>
      <c r="F50" s="9">
        <f>IF(Uitgangspunten!$G$48="x",0,-F$21*Uitgangspunten!$D$48)</f>
        <v>0</v>
      </c>
      <c r="G50" s="9"/>
      <c r="H50" s="25" t="s">
        <v>116</v>
      </c>
    </row>
    <row r="51" spans="1:13" s="25" customFormat="1">
      <c r="A51" s="25" t="str">
        <f>Uitgangspunten!A49</f>
        <v>Boekengeld mbo-opleiding</v>
      </c>
      <c r="B51" s="9">
        <f>IF(Uitgangspunten!$G$49="x",0,-B$21*Uitgangspunten!$D$49)</f>
        <v>0</v>
      </c>
      <c r="C51" s="9">
        <f>IF(Uitgangspunten!$G$49="x",0,-C$21*Uitgangspunten!$D$49)</f>
        <v>0</v>
      </c>
      <c r="D51" s="9">
        <f>IF(Uitgangspunten!$G$49="x",0,-D$21*Uitgangspunten!$D$49)</f>
        <v>0</v>
      </c>
      <c r="E51" s="9">
        <f>IF(Uitgangspunten!$G$49="x",0,-E$21*Uitgangspunten!$D$49)</f>
        <v>0</v>
      </c>
      <c r="F51" s="9">
        <f>IF(Uitgangspunten!$G$49="x",0,-F$21*Uitgangspunten!$D$49)</f>
        <v>0</v>
      </c>
      <c r="G51" s="9"/>
      <c r="H51" s="25" t="s">
        <v>117</v>
      </c>
    </row>
    <row r="52" spans="1:13">
      <c r="A52" s="25" t="str">
        <f>Uitgangspunten!A50</f>
        <v>Onvoorzien</v>
      </c>
      <c r="B52" s="9">
        <f>IF(Uitgangspunten!$G$50="x",0,-B$21*Uitgangspunten!$D$50)</f>
        <v>0</v>
      </c>
      <c r="C52" s="9">
        <f>IF(Uitgangspunten!$G$50="x",0,-C$21*Uitgangspunten!$D$50)</f>
        <v>0</v>
      </c>
      <c r="D52" s="9">
        <f>IF(Uitgangspunten!$G$50="x",0,-D$21*Uitgangspunten!$D$50)</f>
        <v>0</v>
      </c>
      <c r="E52" s="9">
        <f>IF(Uitgangspunten!$G$50="x",0,-E$21*Uitgangspunten!$D$50)</f>
        <v>0</v>
      </c>
      <c r="F52" s="9">
        <f>IF(Uitgangspunten!$G$50="x",0,-F$21*Uitgangspunten!$D$50)</f>
        <v>0</v>
      </c>
      <c r="G52" s="9"/>
      <c r="H52" s="25" t="s">
        <v>95</v>
      </c>
      <c r="I52" s="25"/>
      <c r="J52" s="25"/>
      <c r="K52" s="25"/>
      <c r="L52" s="25"/>
      <c r="M52" s="25"/>
    </row>
    <row r="53" spans="1:13">
      <c r="A53" s="25" t="s">
        <v>77</v>
      </c>
      <c r="B53" s="19">
        <f>SUM(B41:B52)</f>
        <v>-311683.2096</v>
      </c>
      <c r="C53" s="19">
        <f>SUM(C41:C52)</f>
        <v>-311683.2096</v>
      </c>
      <c r="D53" s="19">
        <f>SUM(D41:D52)</f>
        <v>-311683.2096</v>
      </c>
      <c r="E53" s="19">
        <f>SUM(E41:E52)</f>
        <v>-311683.2096</v>
      </c>
      <c r="F53" s="19">
        <f>SUM(F41:F52)</f>
        <v>-311683.2096</v>
      </c>
      <c r="G53" s="9"/>
      <c r="H53" s="25"/>
      <c r="I53" s="25"/>
      <c r="J53" s="25"/>
      <c r="K53" s="25"/>
      <c r="L53" s="25"/>
      <c r="M53" s="25"/>
    </row>
    <row r="54" spans="1:13">
      <c r="A54" s="25"/>
      <c r="B54" s="9"/>
      <c r="C54" s="9"/>
      <c r="D54" s="9"/>
      <c r="E54" s="9"/>
      <c r="F54" s="9"/>
      <c r="G54" s="9"/>
      <c r="H54" s="25"/>
      <c r="I54" s="25"/>
      <c r="J54" s="25"/>
      <c r="K54" s="25"/>
      <c r="L54" s="25"/>
      <c r="M54" s="25"/>
    </row>
    <row r="55" spans="1:13">
      <c r="A55" s="25" t="s">
        <v>24</v>
      </c>
      <c r="B55" s="19">
        <f>B37+B53</f>
        <v>34523.39519999997</v>
      </c>
      <c r="C55" s="19">
        <f>C37+C53</f>
        <v>34523.39519999997</v>
      </c>
      <c r="D55" s="19">
        <f>D37+D53</f>
        <v>34523.39519999997</v>
      </c>
      <c r="E55" s="19">
        <f>E37+E53</f>
        <v>34523.39519999997</v>
      </c>
      <c r="F55" s="19">
        <f>F37+F53</f>
        <v>34523.39519999997</v>
      </c>
      <c r="G55" s="9"/>
      <c r="H55" s="25"/>
      <c r="I55" s="25"/>
      <c r="J55" s="25"/>
      <c r="K55" s="25"/>
      <c r="L55" s="25"/>
      <c r="M55" s="25"/>
    </row>
    <row r="56" spans="1:13">
      <c r="B56" s="9"/>
      <c r="C56" s="9"/>
      <c r="D56" s="9"/>
      <c r="E56" s="9"/>
      <c r="F56" s="9"/>
      <c r="G56" s="9"/>
    </row>
    <row r="57" spans="1:13">
      <c r="B57" s="9"/>
      <c r="C57" s="9"/>
      <c r="D57" s="9"/>
      <c r="E57" s="9"/>
      <c r="F57" s="9"/>
      <c r="G57" s="9"/>
    </row>
    <row r="58" spans="1:13">
      <c r="A58" s="28"/>
      <c r="B58" s="29"/>
      <c r="C58" s="29"/>
      <c r="D58" s="29"/>
      <c r="E58" s="29"/>
      <c r="F58" s="29"/>
      <c r="G58" s="27"/>
    </row>
    <row r="59" spans="1:13">
      <c r="A59" s="28"/>
      <c r="B59" s="29"/>
      <c r="C59" s="29"/>
      <c r="D59" s="29"/>
      <c r="E59" s="29"/>
      <c r="F59" s="29"/>
      <c r="G59" s="27"/>
    </row>
    <row r="60" spans="1:13">
      <c r="A60" s="28"/>
      <c r="B60" s="27"/>
      <c r="C60" s="27"/>
      <c r="D60" s="27"/>
      <c r="E60" s="27"/>
      <c r="F60" s="27"/>
      <c r="G60" s="27"/>
    </row>
    <row r="61" spans="1:13">
      <c r="A61" s="28"/>
      <c r="B61" s="27"/>
      <c r="C61" s="27"/>
      <c r="D61" s="27"/>
      <c r="E61" s="27"/>
      <c r="F61" s="27"/>
      <c r="G61" s="27"/>
    </row>
    <row r="62" spans="1:13">
      <c r="A62" s="28"/>
      <c r="B62" s="27"/>
      <c r="C62" s="27"/>
      <c r="D62" s="27"/>
      <c r="E62" s="27"/>
      <c r="F62" s="27"/>
      <c r="G62" s="27"/>
    </row>
  </sheetData>
  <mergeCells count="1">
    <mergeCell ref="H7:M18"/>
  </mergeCells>
  <pageMargins left="0.7" right="0.7" top="0.75" bottom="0.75" header="0.3" footer="0.3"/>
  <pageSetup paperSize="9" scale="76" orientation="portrait" horizontalDpi="0" verticalDpi="0"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zoomScale="80" zoomScaleNormal="80" workbookViewId="0">
      <selection activeCell="B7" sqref="B7:F18"/>
    </sheetView>
  </sheetViews>
  <sheetFormatPr defaultColWidth="8.85546875" defaultRowHeight="15"/>
  <cols>
    <col min="1" max="1" width="62.42578125" customWidth="1"/>
    <col min="2" max="6" width="11" customWidth="1"/>
  </cols>
  <sheetData>
    <row r="1" spans="1:26">
      <c r="A1" s="1" t="str">
        <f>Uitgangspunten!A1</f>
        <v xml:space="preserve">Digitale rekentool voor de businesscase van het sociaal werkbedrijf </v>
      </c>
      <c r="B1" s="25"/>
      <c r="C1" s="25"/>
      <c r="D1" s="25"/>
      <c r="E1" s="25"/>
      <c r="F1" s="25"/>
      <c r="G1" s="25"/>
      <c r="H1" s="25"/>
      <c r="I1" s="25"/>
      <c r="J1" s="25"/>
      <c r="K1" s="25"/>
      <c r="L1" s="25"/>
      <c r="M1" s="25"/>
      <c r="N1" s="25"/>
    </row>
    <row r="2" spans="1:26">
      <c r="A2" s="1" t="s">
        <v>78</v>
      </c>
      <c r="B2" s="25"/>
      <c r="C2" s="25"/>
      <c r="D2" s="25"/>
      <c r="E2" s="25"/>
      <c r="F2" s="25"/>
      <c r="G2" s="25"/>
      <c r="H2" s="25"/>
      <c r="I2" s="25"/>
      <c r="J2" s="25"/>
      <c r="K2" s="25"/>
      <c r="L2" s="25"/>
      <c r="M2" s="25"/>
      <c r="N2" s="25"/>
    </row>
    <row r="3" spans="1:26">
      <c r="A3" s="25"/>
      <c r="B3" s="25"/>
      <c r="C3" s="25"/>
      <c r="D3" s="25"/>
      <c r="E3" s="25"/>
      <c r="F3" s="25"/>
      <c r="G3" s="25"/>
      <c r="H3" s="25"/>
      <c r="I3" s="25"/>
      <c r="J3" s="25"/>
      <c r="K3" s="25"/>
      <c r="L3" s="25"/>
      <c r="M3" s="25"/>
      <c r="N3" s="25"/>
    </row>
    <row r="4" spans="1:26">
      <c r="A4" s="25"/>
      <c r="B4" s="17" t="s">
        <v>19</v>
      </c>
      <c r="C4" s="17" t="s">
        <v>20</v>
      </c>
      <c r="D4" s="17" t="s">
        <v>21</v>
      </c>
      <c r="E4" s="17" t="s">
        <v>22</v>
      </c>
      <c r="F4" s="17" t="s">
        <v>23</v>
      </c>
      <c r="G4" s="17"/>
      <c r="H4" s="25"/>
      <c r="I4" s="25"/>
      <c r="J4" s="25"/>
      <c r="K4" s="25"/>
      <c r="L4" s="25"/>
      <c r="M4" s="25"/>
      <c r="N4" s="25"/>
    </row>
    <row r="5" spans="1:26">
      <c r="A5" s="1" t="s">
        <v>47</v>
      </c>
      <c r="B5" s="6"/>
      <c r="C5" s="6"/>
      <c r="D5" s="6"/>
      <c r="E5" s="6"/>
      <c r="F5" s="6"/>
      <c r="G5" s="6"/>
      <c r="H5" s="25"/>
      <c r="I5" s="25"/>
      <c r="J5" s="25"/>
      <c r="K5" s="25"/>
      <c r="L5" s="25"/>
      <c r="M5" s="25"/>
      <c r="N5" s="25"/>
    </row>
    <row r="6" spans="1:26">
      <c r="A6" s="25"/>
      <c r="B6" s="7"/>
      <c r="C6" s="7"/>
      <c r="D6" s="7"/>
      <c r="E6" s="7"/>
      <c r="F6" s="7"/>
      <c r="G6" s="7"/>
      <c r="H6" s="25"/>
      <c r="I6" s="25"/>
      <c r="J6" s="25"/>
      <c r="K6" s="25"/>
      <c r="L6" s="25"/>
      <c r="M6" s="25"/>
      <c r="N6" s="25"/>
    </row>
    <row r="7" spans="1:26" ht="15" customHeight="1">
      <c r="A7" s="25" t="s">
        <v>35</v>
      </c>
      <c r="B7" s="118">
        <v>20</v>
      </c>
      <c r="C7" s="118">
        <v>20</v>
      </c>
      <c r="D7" s="118">
        <v>20</v>
      </c>
      <c r="E7" s="118">
        <v>20</v>
      </c>
      <c r="F7" s="118">
        <v>20</v>
      </c>
      <c r="G7" s="25"/>
      <c r="H7" s="116" t="s">
        <v>111</v>
      </c>
      <c r="I7" s="117"/>
      <c r="J7" s="117"/>
      <c r="K7" s="117"/>
      <c r="L7" s="117"/>
      <c r="M7" s="117"/>
      <c r="N7" s="25"/>
    </row>
    <row r="8" spans="1:26">
      <c r="A8" s="25" t="s">
        <v>36</v>
      </c>
      <c r="B8" s="118">
        <v>20</v>
      </c>
      <c r="C8" s="118">
        <v>20</v>
      </c>
      <c r="D8" s="118">
        <v>20</v>
      </c>
      <c r="E8" s="118">
        <v>20</v>
      </c>
      <c r="F8" s="118">
        <v>20</v>
      </c>
      <c r="G8" s="25"/>
      <c r="H8" s="117"/>
      <c r="I8" s="117"/>
      <c r="J8" s="117"/>
      <c r="K8" s="117"/>
      <c r="L8" s="117"/>
      <c r="M8" s="117"/>
      <c r="N8" s="25"/>
    </row>
    <row r="9" spans="1:26">
      <c r="A9" s="25" t="s">
        <v>37</v>
      </c>
      <c r="B9" s="118">
        <v>20</v>
      </c>
      <c r="C9" s="118">
        <v>20</v>
      </c>
      <c r="D9" s="118">
        <v>20</v>
      </c>
      <c r="E9" s="118">
        <v>20</v>
      </c>
      <c r="F9" s="118">
        <v>20</v>
      </c>
      <c r="G9" s="25"/>
      <c r="H9" s="117"/>
      <c r="I9" s="117"/>
      <c r="J9" s="117"/>
      <c r="K9" s="117"/>
      <c r="L9" s="117"/>
      <c r="M9" s="117"/>
      <c r="N9" s="25"/>
    </row>
    <row r="10" spans="1:26">
      <c r="A10" s="25" t="s">
        <v>38</v>
      </c>
      <c r="B10" s="118">
        <v>20</v>
      </c>
      <c r="C10" s="118">
        <v>20</v>
      </c>
      <c r="D10" s="118">
        <v>20</v>
      </c>
      <c r="E10" s="118">
        <v>20</v>
      </c>
      <c r="F10" s="118">
        <v>20</v>
      </c>
      <c r="G10" s="25"/>
      <c r="H10" s="117"/>
      <c r="I10" s="117"/>
      <c r="J10" s="117"/>
      <c r="K10" s="117"/>
      <c r="L10" s="117"/>
      <c r="M10" s="117"/>
      <c r="N10" s="25"/>
    </row>
    <row r="11" spans="1:26">
      <c r="A11" s="25" t="s">
        <v>39</v>
      </c>
      <c r="B11" s="118">
        <v>20</v>
      </c>
      <c r="C11" s="118">
        <v>20</v>
      </c>
      <c r="D11" s="118">
        <v>20</v>
      </c>
      <c r="E11" s="118">
        <v>20</v>
      </c>
      <c r="F11" s="118">
        <v>20</v>
      </c>
      <c r="G11" s="25"/>
      <c r="H11" s="117"/>
      <c r="I11" s="117"/>
      <c r="J11" s="117"/>
      <c r="K11" s="117"/>
      <c r="L11" s="117"/>
      <c r="M11" s="117"/>
      <c r="N11" s="25"/>
    </row>
    <row r="12" spans="1:26">
      <c r="A12" s="25" t="s">
        <v>40</v>
      </c>
      <c r="B12" s="118">
        <v>20</v>
      </c>
      <c r="C12" s="118">
        <v>20</v>
      </c>
      <c r="D12" s="118">
        <v>20</v>
      </c>
      <c r="E12" s="118">
        <v>20</v>
      </c>
      <c r="F12" s="118">
        <v>20</v>
      </c>
      <c r="G12" s="25"/>
      <c r="H12" s="117"/>
      <c r="I12" s="117"/>
      <c r="J12" s="117"/>
      <c r="K12" s="117"/>
      <c r="L12" s="117"/>
      <c r="M12" s="117"/>
      <c r="N12" s="25"/>
    </row>
    <row r="13" spans="1:26">
      <c r="A13" s="25" t="s">
        <v>41</v>
      </c>
      <c r="B13" s="118">
        <v>20</v>
      </c>
      <c r="C13" s="118">
        <v>20</v>
      </c>
      <c r="D13" s="118">
        <v>20</v>
      </c>
      <c r="E13" s="118">
        <v>20</v>
      </c>
      <c r="F13" s="118">
        <v>20</v>
      </c>
      <c r="G13" s="25"/>
      <c r="H13" s="117"/>
      <c r="I13" s="117"/>
      <c r="J13" s="117"/>
      <c r="K13" s="117"/>
      <c r="L13" s="117"/>
      <c r="M13" s="117"/>
      <c r="N13" s="25"/>
      <c r="Q13" s="25"/>
      <c r="R13" s="9"/>
      <c r="S13" s="9"/>
      <c r="T13" s="9"/>
      <c r="U13" s="9"/>
      <c r="V13" s="9"/>
      <c r="W13" s="25"/>
      <c r="X13" s="25"/>
      <c r="Y13" s="25"/>
      <c r="Z13" s="25"/>
    </row>
    <row r="14" spans="1:26">
      <c r="A14" s="25" t="s">
        <v>42</v>
      </c>
      <c r="B14" s="118">
        <v>20</v>
      </c>
      <c r="C14" s="118">
        <v>20</v>
      </c>
      <c r="D14" s="118">
        <v>20</v>
      </c>
      <c r="E14" s="118">
        <v>20</v>
      </c>
      <c r="F14" s="118">
        <v>20</v>
      </c>
      <c r="G14" s="25"/>
      <c r="H14" s="117"/>
      <c r="I14" s="117"/>
      <c r="J14" s="117"/>
      <c r="K14" s="117"/>
      <c r="L14" s="117"/>
      <c r="M14" s="117"/>
      <c r="N14" s="25"/>
      <c r="Q14" s="25"/>
      <c r="R14" s="9"/>
      <c r="S14" s="9"/>
      <c r="T14" s="9"/>
      <c r="U14" s="9"/>
      <c r="V14" s="9"/>
      <c r="W14" s="25"/>
      <c r="X14" s="25"/>
      <c r="Y14" s="25"/>
      <c r="Z14" s="25"/>
    </row>
    <row r="15" spans="1:26">
      <c r="A15" s="25" t="s">
        <v>43</v>
      </c>
      <c r="B15" s="118">
        <v>20</v>
      </c>
      <c r="C15" s="118">
        <v>20</v>
      </c>
      <c r="D15" s="118">
        <v>20</v>
      </c>
      <c r="E15" s="118">
        <v>20</v>
      </c>
      <c r="F15" s="118">
        <v>20</v>
      </c>
      <c r="G15" s="25"/>
      <c r="H15" s="117"/>
      <c r="I15" s="117"/>
      <c r="J15" s="117"/>
      <c r="K15" s="117"/>
      <c r="L15" s="117"/>
      <c r="M15" s="117"/>
      <c r="N15" s="25"/>
    </row>
    <row r="16" spans="1:26">
      <c r="A16" s="25" t="s">
        <v>44</v>
      </c>
      <c r="B16" s="118">
        <v>20</v>
      </c>
      <c r="C16" s="118">
        <v>20</v>
      </c>
      <c r="D16" s="118">
        <v>20</v>
      </c>
      <c r="E16" s="118">
        <v>20</v>
      </c>
      <c r="F16" s="118">
        <v>20</v>
      </c>
      <c r="G16" s="25"/>
      <c r="H16" s="117"/>
      <c r="I16" s="117"/>
      <c r="J16" s="117"/>
      <c r="K16" s="117"/>
      <c r="L16" s="117"/>
      <c r="M16" s="117"/>
      <c r="N16" s="25"/>
    </row>
    <row r="17" spans="1:14">
      <c r="A17" s="25" t="s">
        <v>45</v>
      </c>
      <c r="B17" s="118">
        <v>20</v>
      </c>
      <c r="C17" s="118">
        <v>20</v>
      </c>
      <c r="D17" s="118">
        <v>20</v>
      </c>
      <c r="E17" s="118">
        <v>20</v>
      </c>
      <c r="F17" s="118">
        <v>20</v>
      </c>
      <c r="G17" s="25"/>
      <c r="H17" s="117"/>
      <c r="I17" s="117"/>
      <c r="J17" s="117"/>
      <c r="K17" s="117"/>
      <c r="L17" s="117"/>
      <c r="M17" s="117"/>
      <c r="N17" s="25"/>
    </row>
    <row r="18" spans="1:14">
      <c r="A18" s="25" t="s">
        <v>46</v>
      </c>
      <c r="B18" s="118">
        <v>20</v>
      </c>
      <c r="C18" s="118">
        <v>20</v>
      </c>
      <c r="D18" s="118">
        <v>20</v>
      </c>
      <c r="E18" s="118">
        <v>20</v>
      </c>
      <c r="F18" s="118">
        <v>20</v>
      </c>
      <c r="G18" s="25"/>
      <c r="H18" s="117"/>
      <c r="I18" s="117"/>
      <c r="J18" s="117"/>
      <c r="K18" s="117"/>
      <c r="L18" s="117"/>
      <c r="M18" s="117"/>
      <c r="N18" s="25"/>
    </row>
    <row r="19" spans="1:14" ht="15.75" thickBot="1">
      <c r="A19" s="25"/>
      <c r="B19" s="13">
        <f>SUM(B7:B18)</f>
        <v>240</v>
      </c>
      <c r="C19" s="13">
        <f>SUM(C7:C18)</f>
        <v>240</v>
      </c>
      <c r="D19" s="13">
        <f>SUM(D7:D18)</f>
        <v>240</v>
      </c>
      <c r="E19" s="13">
        <f>SUM(E7:E18)</f>
        <v>240</v>
      </c>
      <c r="F19" s="13">
        <f>SUM(F7:F18)</f>
        <v>240</v>
      </c>
      <c r="G19" s="25"/>
      <c r="H19" s="25"/>
      <c r="I19" s="25"/>
      <c r="J19" s="25"/>
      <c r="K19" s="25"/>
      <c r="L19" s="25"/>
      <c r="M19" s="25"/>
      <c r="N19" s="25"/>
    </row>
    <row r="20" spans="1:14" ht="15.75" thickTop="1">
      <c r="A20" s="25"/>
      <c r="B20" s="25"/>
      <c r="C20" s="25"/>
      <c r="D20" s="25"/>
      <c r="E20" s="25"/>
      <c r="F20" s="25"/>
      <c r="G20" s="25"/>
      <c r="H20" s="25"/>
      <c r="I20" s="25"/>
      <c r="J20" s="25"/>
      <c r="K20" s="25"/>
      <c r="L20" s="25"/>
      <c r="M20" s="25"/>
      <c r="N20" s="25"/>
    </row>
    <row r="21" spans="1:14" ht="15.75" thickBot="1">
      <c r="A21" s="25" t="s">
        <v>48</v>
      </c>
      <c r="B21" s="14">
        <f>AVERAGE(B7:B18)</f>
        <v>20</v>
      </c>
      <c r="C21" s="14">
        <f t="shared" ref="C21:F21" si="0">AVERAGE(C7:C18)</f>
        <v>20</v>
      </c>
      <c r="D21" s="14">
        <f t="shared" si="0"/>
        <v>20</v>
      </c>
      <c r="E21" s="14">
        <f t="shared" si="0"/>
        <v>20</v>
      </c>
      <c r="F21" s="14">
        <f t="shared" si="0"/>
        <v>20</v>
      </c>
      <c r="G21" s="25"/>
      <c r="H21" s="25"/>
      <c r="I21" s="25"/>
      <c r="J21" s="25"/>
      <c r="K21" s="25"/>
      <c r="L21" s="25"/>
      <c r="M21" s="25"/>
      <c r="N21" s="25"/>
    </row>
    <row r="22" spans="1:14" ht="15.75" thickTop="1">
      <c r="A22" s="25"/>
      <c r="B22" s="15"/>
      <c r="C22" s="15"/>
      <c r="D22" s="15"/>
      <c r="E22" s="15"/>
      <c r="F22" s="15"/>
      <c r="G22" s="25"/>
      <c r="H22" s="25"/>
      <c r="I22" s="25"/>
      <c r="J22" s="25"/>
      <c r="K22" s="25"/>
      <c r="L22" s="25"/>
      <c r="M22" s="25"/>
      <c r="N22" s="25"/>
    </row>
    <row r="23" spans="1:14">
      <c r="A23" s="1" t="str">
        <f>Uitgangspunten!A10</f>
        <v>Inkomsten</v>
      </c>
      <c r="B23" s="25"/>
      <c r="C23" s="25"/>
      <c r="D23" s="25"/>
      <c r="E23" s="25"/>
      <c r="F23" s="25"/>
      <c r="G23" s="25"/>
      <c r="H23" s="25"/>
      <c r="I23" s="25"/>
      <c r="J23" s="25"/>
      <c r="K23" s="25"/>
      <c r="L23" s="25"/>
      <c r="M23" s="25"/>
      <c r="N23" s="25"/>
    </row>
    <row r="24" spans="1:14" s="25" customFormat="1">
      <c r="A24" s="25" t="str">
        <f>Uitgangspunten!A11</f>
        <v>Subsidie praktijkleren</v>
      </c>
      <c r="B24" s="9">
        <f>IF(Uitgangspunten!$H$11="x",0,B$21*Uitgangspunten!$D$11)</f>
        <v>0</v>
      </c>
      <c r="C24" s="9">
        <f>IF(Uitgangspunten!$H$11="x",0,C$21*Uitgangspunten!$D$11)</f>
        <v>0</v>
      </c>
      <c r="D24" s="9">
        <f>IF(Uitgangspunten!$H$11="x",0,D$21*Uitgangspunten!$D$11)</f>
        <v>0</v>
      </c>
      <c r="E24" s="9">
        <f>IF(Uitgangspunten!$H$11="x",0,E$21*Uitgangspunten!$D$11)</f>
        <v>0</v>
      </c>
      <c r="F24" s="9">
        <f>IF(Uitgangspunten!$H$11="x",0,F$21*Uitgangspunten!$D$11)</f>
        <v>0</v>
      </c>
      <c r="H24" s="25" t="s">
        <v>109</v>
      </c>
    </row>
    <row r="25" spans="1:14">
      <c r="A25" s="25" t="str">
        <f>Uitgangspunten!A12</f>
        <v>Bijdrage van ROC uit inkomsten voor uitvoering bbl opleiding</v>
      </c>
      <c r="B25" s="9">
        <f>IF(Uitgangspunten!$H$12="x",0,B$21*Uitgangspunten!$D$12)</f>
        <v>0</v>
      </c>
      <c r="C25" s="9">
        <f>IF(Uitgangspunten!$H$12="x",0,C$21*Uitgangspunten!$D$12)</f>
        <v>0</v>
      </c>
      <c r="D25" s="9">
        <f>IF(Uitgangspunten!$H$12="x",0,D$21*Uitgangspunten!$D$12)</f>
        <v>0</v>
      </c>
      <c r="E25" s="9">
        <f>IF(Uitgangspunten!$H$12="x",0,E$21*Uitgangspunten!$D$12)</f>
        <v>0</v>
      </c>
      <c r="F25" s="9">
        <f>IF(Uitgangspunten!$H$12="x",0,F$21*Uitgangspunten!$D$12)</f>
        <v>0</v>
      </c>
      <c r="G25" s="9"/>
      <c r="H25" s="25" t="s">
        <v>101</v>
      </c>
      <c r="I25" s="25"/>
      <c r="J25" s="25"/>
      <c r="K25" s="25"/>
      <c r="L25" s="25"/>
      <c r="M25" s="25"/>
      <c r="N25" s="25"/>
    </row>
    <row r="26" spans="1:14">
      <c r="A26" s="25" t="str">
        <f>Uitgangspunten!A13</f>
        <v>Bijdrage van ROC uit inkomsten voor uitvoering bol opleiding</v>
      </c>
      <c r="B26" s="9">
        <f>IF(Uitgangspunten!$H$13="x",0,B$21*Uitgangspunten!$D$13)</f>
        <v>0</v>
      </c>
      <c r="C26" s="9">
        <f>IF(Uitgangspunten!$H$13="x",0,C$21*Uitgangspunten!$D$13)</f>
        <v>0</v>
      </c>
      <c r="D26" s="9">
        <f>IF(Uitgangspunten!$H$13="x",0,D$21*Uitgangspunten!$D$13)</f>
        <v>0</v>
      </c>
      <c r="E26" s="9">
        <f>IF(Uitgangspunten!$H$13="x",0,E$21*Uitgangspunten!$D$13)</f>
        <v>0</v>
      </c>
      <c r="F26" s="9">
        <f>IF(Uitgangspunten!$H$13="x",0,F$21*Uitgangspunten!$D$13)</f>
        <v>0</v>
      </c>
      <c r="G26" s="9"/>
      <c r="H26" s="25" t="s">
        <v>102</v>
      </c>
      <c r="I26" s="25"/>
      <c r="J26" s="25"/>
      <c r="K26" s="25"/>
      <c r="L26" s="25"/>
      <c r="M26" s="25"/>
      <c r="N26" s="25"/>
    </row>
    <row r="27" spans="1:14">
      <c r="A27" s="25" t="str">
        <f>Uitgangspunten!A14</f>
        <v>Productieopbrengsten NTW stage</v>
      </c>
      <c r="B27" s="9">
        <f>IF(Uitgangspunten!$H$14="x",0,B$21*Uitgangspunten!$D$14*Uitgangspunten!$H$26*Uitgangspunten!$H$27*(100%-Uitgangspunten!$D$28))</f>
        <v>64512</v>
      </c>
      <c r="C27" s="9">
        <f>IF(Uitgangspunten!$H$14="x",0,C$21*Uitgangspunten!$D$14*Uitgangspunten!$H$26*Uitgangspunten!$H$27*(100%-Uitgangspunten!$D$28))</f>
        <v>64512</v>
      </c>
      <c r="D27" s="9">
        <f>IF(Uitgangspunten!$H$14="x",0,D$21*Uitgangspunten!$D$14*Uitgangspunten!$H$26*Uitgangspunten!$H$27*(100%-Uitgangspunten!$D$28))</f>
        <v>64512</v>
      </c>
      <c r="E27" s="9">
        <f>IF(Uitgangspunten!$H$14="x",0,E$21*Uitgangspunten!$D$14*Uitgangspunten!$H$26*Uitgangspunten!$H$27*(100%-Uitgangspunten!$D$28))</f>
        <v>64512</v>
      </c>
      <c r="F27" s="9">
        <f>IF(Uitgangspunten!$H$14="x",0,F$21*Uitgangspunten!$D$14*Uitgangspunten!$H$26*Uitgangspunten!$H$27*(100%-Uitgangspunten!$D$28))</f>
        <v>64512</v>
      </c>
      <c r="G27" s="9"/>
      <c r="H27" s="25" t="s">
        <v>63</v>
      </c>
      <c r="I27" s="25"/>
      <c r="J27" s="25"/>
      <c r="K27" s="25"/>
      <c r="L27" s="25"/>
      <c r="M27" s="25"/>
      <c r="N27" s="25"/>
    </row>
    <row r="28" spans="1:14">
      <c r="A28" s="25" t="str">
        <f>Uitgangspunten!A15</f>
        <v>Loonkostensubsidie P-wet</v>
      </c>
      <c r="B28" s="9">
        <f>IF(Uitgangspunten!$H$15="x",0,Uitgangspunten!$D$16*Uitgangspunten!$D$15*(-B41-B42))</f>
        <v>0</v>
      </c>
      <c r="C28" s="9">
        <f>IF(Uitgangspunten!$H$15="x",0,Uitgangspunten!$D$16*Uitgangspunten!$D$15*(-C41-C42))</f>
        <v>0</v>
      </c>
      <c r="D28" s="9">
        <f>IF(Uitgangspunten!$H$15="x",0,Uitgangspunten!$D$16*Uitgangspunten!$D$15*(-D41-D42))</f>
        <v>0</v>
      </c>
      <c r="E28" s="9">
        <f>IF(Uitgangspunten!$H$15="x",0,Uitgangspunten!$D$16*Uitgangspunten!$D$15*(-E41-E42))</f>
        <v>0</v>
      </c>
      <c r="F28" s="9">
        <f>IF(Uitgangspunten!$H$15="x",0,Uitgangspunten!$D$16*Uitgangspunten!$D$15*(-F41-F42))</f>
        <v>0</v>
      </c>
      <c r="G28" s="9"/>
      <c r="H28" s="25" t="s">
        <v>51</v>
      </c>
      <c r="I28" s="25"/>
      <c r="J28" s="25"/>
      <c r="K28" s="25"/>
      <c r="L28" s="25"/>
      <c r="M28" s="25"/>
      <c r="N28" s="25"/>
    </row>
    <row r="29" spans="1:14">
      <c r="A29" s="25" t="str">
        <f>Uitgangspunten!A17</f>
        <v>Begeleidingssubsidie P-wet</v>
      </c>
      <c r="B29" s="9">
        <f>IF(Uitgangspunten!$H$17="x",0,B$21*Uitgangspunten!$D$17)</f>
        <v>0</v>
      </c>
      <c r="C29" s="9">
        <f>IF(Uitgangspunten!$H$17="x",0,C$21*Uitgangspunten!$D$17)</f>
        <v>0</v>
      </c>
      <c r="D29" s="9">
        <f>IF(Uitgangspunten!$H$17="x",0,D$21*Uitgangspunten!$D$17)</f>
        <v>0</v>
      </c>
      <c r="E29" s="9">
        <f>IF(Uitgangspunten!$H$17="x",0,E$21*Uitgangspunten!$D$17)</f>
        <v>0</v>
      </c>
      <c r="F29" s="9">
        <f>IF(Uitgangspunten!$H$17="x",0,F$21*Uitgangspunten!$D$17)</f>
        <v>0</v>
      </c>
      <c r="G29" s="9"/>
      <c r="H29" s="25" t="s">
        <v>53</v>
      </c>
      <c r="I29" s="25"/>
      <c r="J29" s="25"/>
      <c r="K29" s="25"/>
      <c r="L29" s="25"/>
      <c r="M29" s="25"/>
      <c r="N29" s="25"/>
    </row>
    <row r="30" spans="1:14">
      <c r="A30" s="25" t="str">
        <f>Uitgangspunten!A18</f>
        <v>Regeling loonkostenvoordeel</v>
      </c>
      <c r="B30" s="9">
        <f>IF(Uitgangspunten!$H$18="x",0,B$21*Uitgangspunten!$D$18)</f>
        <v>0</v>
      </c>
      <c r="C30" s="9">
        <f>IF(Uitgangspunten!$H$18="x",0,C$21*Uitgangspunten!$D$18)</f>
        <v>0</v>
      </c>
      <c r="D30" s="9">
        <f>IF(Uitgangspunten!$H$18="x",0,D$21*Uitgangspunten!$D$18)</f>
        <v>0</v>
      </c>
      <c r="E30" s="9">
        <f>IF(Uitgangspunten!$H$18="x",0,E$21*Uitgangspunten!$D$18)</f>
        <v>0</v>
      </c>
      <c r="F30" s="9">
        <f>IF(Uitgangspunten!$H$18="x",0,F$21*Uitgangspunten!$D$18)</f>
        <v>0</v>
      </c>
      <c r="G30" s="9"/>
      <c r="H30" s="25" t="s">
        <v>54</v>
      </c>
      <c r="I30" s="25"/>
      <c r="J30" s="25"/>
      <c r="K30" s="25"/>
      <c r="L30" s="25"/>
      <c r="M30" s="25"/>
      <c r="N30" s="25"/>
    </row>
    <row r="31" spans="1:14">
      <c r="A31" s="25" t="str">
        <f>Uitgangspunten!A19</f>
        <v>Jeugd LIV</v>
      </c>
      <c r="B31" s="9">
        <f>IF(Uitgangspunten!$H$19="x",0,B$21*Uitgangspunten!$D$36*Uitgangspunten!$D$19)</f>
        <v>0</v>
      </c>
      <c r="C31" s="9">
        <f>IF(Uitgangspunten!$H$19="x",0,C$21*Uitgangspunten!$D$36*Uitgangspunten!$D$19)</f>
        <v>0</v>
      </c>
      <c r="D31" s="9">
        <f>IF(Uitgangspunten!$H$19="x",0,D$21*Uitgangspunten!$D$36*Uitgangspunten!$D$19)</f>
        <v>0</v>
      </c>
      <c r="E31" s="9">
        <f>IF(Uitgangspunten!$H$19="x",0,E$21*Uitgangspunten!$D$36*Uitgangspunten!$D$19)</f>
        <v>0</v>
      </c>
      <c r="F31" s="9">
        <f>IF(Uitgangspunten!$H$19="x",0,F$21*Uitgangspunten!$D$36*Uitgangspunten!$D$19)</f>
        <v>0</v>
      </c>
      <c r="G31" s="9"/>
      <c r="H31" s="25" t="s">
        <v>86</v>
      </c>
      <c r="I31" s="25"/>
      <c r="J31" s="25"/>
      <c r="K31" s="25"/>
      <c r="L31" s="25"/>
      <c r="M31" s="25"/>
      <c r="N31" s="25"/>
    </row>
    <row r="32" spans="1:14">
      <c r="A32" s="25" t="str">
        <f>Uitgangspunten!A20</f>
        <v>LIV WML</v>
      </c>
      <c r="B32" s="9">
        <f>IF(Uitgangspunten!$H$20="x",0,B$21*Uitgangspunten!$D$38*Uitgangspunten!$D$21*Uitgangspunten!$D$20)</f>
        <v>0</v>
      </c>
      <c r="C32" s="9">
        <f>IF(Uitgangspunten!$H$20="x",0,C$21*Uitgangspunten!$D$38*Uitgangspunten!$D$21*Uitgangspunten!$D$20)</f>
        <v>0</v>
      </c>
      <c r="D32" s="9">
        <f>IF(Uitgangspunten!$H$20="x",0,D$21*Uitgangspunten!$D$38*Uitgangspunten!$D$21*Uitgangspunten!$D$20)</f>
        <v>0</v>
      </c>
      <c r="E32" s="9">
        <f>IF(Uitgangspunten!$H$20="x",0,E$21*Uitgangspunten!$D$38*Uitgangspunten!$D$21*Uitgangspunten!$D$20)</f>
        <v>0</v>
      </c>
      <c r="F32" s="9">
        <f>IF(Uitgangspunten!$H$20="x",0,F$21*Uitgangspunten!$D$38*Uitgangspunten!$D$21*Uitgangspunten!$D$20)</f>
        <v>0</v>
      </c>
      <c r="G32" s="9"/>
      <c r="H32" s="25" t="s">
        <v>87</v>
      </c>
      <c r="I32" s="25"/>
      <c r="J32" s="25"/>
      <c r="K32" s="25"/>
      <c r="L32" s="25"/>
      <c r="M32" s="25"/>
      <c r="N32" s="25"/>
    </row>
    <row r="33" spans="1:22">
      <c r="A33" s="25" t="str">
        <f>Uitgangspunten!A22</f>
        <v>LIV 125% WML</v>
      </c>
      <c r="B33" s="9">
        <f>IF(Uitgangspunten!$H$22="x",0,$B$21*Uitgangspunten!$D$38*Uitgangspunten!$D$23*Uitgangspunten!$D$22)</f>
        <v>0</v>
      </c>
      <c r="C33" s="9">
        <f>IF(Uitgangspunten!$H$22="x",0,$B$21*Uitgangspunten!$D$38*Uitgangspunten!$D$23*Uitgangspunten!$D$22)</f>
        <v>0</v>
      </c>
      <c r="D33" s="9">
        <f>IF(Uitgangspunten!$H$22="x",0,$B$21*Uitgangspunten!$D$38*Uitgangspunten!$D$23*Uitgangspunten!$D$22)</f>
        <v>0</v>
      </c>
      <c r="E33" s="9">
        <f>IF(Uitgangspunten!$H$22="x",0,$B$21*Uitgangspunten!$D$38*Uitgangspunten!$D$23*Uitgangspunten!$D$22)</f>
        <v>0</v>
      </c>
      <c r="F33" s="9">
        <f>IF(Uitgangspunten!$H$22="x",0,$B$21*Uitgangspunten!$D$38*Uitgangspunten!$D$23*Uitgangspunten!$D$22)</f>
        <v>0</v>
      </c>
      <c r="G33" s="9"/>
      <c r="H33" s="25" t="s">
        <v>88</v>
      </c>
      <c r="I33" s="25"/>
      <c r="J33" s="25"/>
      <c r="K33" s="25"/>
      <c r="L33" s="25"/>
      <c r="M33" s="25"/>
      <c r="N33" s="25"/>
      <c r="Q33" s="23"/>
      <c r="R33" s="23"/>
      <c r="S33" s="23"/>
      <c r="T33" s="23"/>
      <c r="U33" s="23"/>
      <c r="V33" s="23"/>
    </row>
    <row r="34" spans="1:22">
      <c r="A34" s="25" t="str">
        <f>Uitgangspunten!A29</f>
        <v>Gemiddelde bijdrage traject voor Nuggers</v>
      </c>
      <c r="B34" s="9">
        <f>IF(Uitgangspunten!$H$29="x",0,('BC 1A'!$B$21*Uitgangspunten!$D$29*Uitgangspunten!$D$30))</f>
        <v>3000</v>
      </c>
      <c r="C34" s="9">
        <f>IF(Uitgangspunten!$H$29="x",0,('BC 1A'!$B$21*Uitgangspunten!$D$29*Uitgangspunten!$D$30))</f>
        <v>3000</v>
      </c>
      <c r="D34" s="9">
        <f>IF(Uitgangspunten!$H$29="x",0,('BC 1A'!$B$21*Uitgangspunten!$D$29*Uitgangspunten!$D$30))</f>
        <v>3000</v>
      </c>
      <c r="E34" s="9">
        <f>IF(Uitgangspunten!$H$29="x",0,('BC 1A'!$B$21*Uitgangspunten!$D$29*Uitgangspunten!$D$30))</f>
        <v>3000</v>
      </c>
      <c r="F34" s="9">
        <f>IF(Uitgangspunten!$H$29="x",0,('BC 1A'!$B$21*Uitgangspunten!$D$29*Uitgangspunten!$D$30))</f>
        <v>3000</v>
      </c>
      <c r="G34" s="9"/>
      <c r="H34" s="25" t="s">
        <v>103</v>
      </c>
      <c r="I34" s="25"/>
      <c r="J34" s="25"/>
      <c r="K34" s="25"/>
      <c r="L34" s="25"/>
      <c r="M34" s="25"/>
      <c r="N34" s="25"/>
      <c r="Q34" s="23"/>
      <c r="R34" s="23"/>
      <c r="S34" s="23"/>
      <c r="T34" s="23"/>
      <c r="U34" s="23"/>
      <c r="V34" s="23"/>
    </row>
    <row r="35" spans="1:22">
      <c r="A35" s="25" t="str">
        <f>Uitgangspunten!A31</f>
        <v>Regionale subsidies</v>
      </c>
      <c r="B35" s="9">
        <f>IF(Uitgangspunten!$H$31="x",0,('BC 1A'!$B$21*Uitgangspunten!$D$31))</f>
        <v>0</v>
      </c>
      <c r="C35" s="9">
        <f>IF(Uitgangspunten!$H$31="x",0,('BC 1A'!$B$21*Uitgangspunten!$D$31))</f>
        <v>0</v>
      </c>
      <c r="D35" s="9">
        <f>IF(Uitgangspunten!$H$31="x",0,('BC 1A'!$B$21*Uitgangspunten!$D$31))</f>
        <v>0</v>
      </c>
      <c r="E35" s="9">
        <f>IF(Uitgangspunten!$H$31="x",0,('BC 1A'!$B$21*Uitgangspunten!$D$31))</f>
        <v>0</v>
      </c>
      <c r="F35" s="9">
        <f>IF(Uitgangspunten!$H$31="x",0,('BC 1A'!$B$21*Uitgangspunten!$D$31))</f>
        <v>0</v>
      </c>
      <c r="G35" s="9"/>
      <c r="H35" s="25" t="s">
        <v>104</v>
      </c>
      <c r="I35" s="25"/>
      <c r="J35" s="25"/>
      <c r="K35" s="25"/>
      <c r="L35" s="25"/>
      <c r="M35" s="25"/>
      <c r="N35" s="25"/>
    </row>
    <row r="36" spans="1:22">
      <c r="A36" s="25" t="str">
        <f>Uitgangspunten!A32</f>
        <v>Gemeentelijke bijdragen / subsidies</v>
      </c>
      <c r="B36" s="9">
        <f>IF(Uitgangspunten!$H$32="x",0,('BC 1A'!$B$21*Uitgangspunten!$D$32))</f>
        <v>0</v>
      </c>
      <c r="C36" s="9">
        <f>IF(Uitgangspunten!$H$32="x",0,('BC 1A'!$B$21*Uitgangspunten!$D$32))</f>
        <v>0</v>
      </c>
      <c r="D36" s="9">
        <f>IF(Uitgangspunten!$H$32="x",0,('BC 1A'!$B$21*Uitgangspunten!$D$32))</f>
        <v>0</v>
      </c>
      <c r="E36" s="9">
        <f>IF(Uitgangspunten!$H$32="x",0,('BC 1A'!$B$21*Uitgangspunten!$D$32))</f>
        <v>0</v>
      </c>
      <c r="F36" s="9">
        <f>IF(Uitgangspunten!$H$32="x",0,('BC 1A'!$B$21*Uitgangspunten!$D$32))</f>
        <v>0</v>
      </c>
      <c r="G36" s="9"/>
      <c r="H36" s="25" t="s">
        <v>105</v>
      </c>
      <c r="I36" s="25"/>
      <c r="J36" s="25"/>
      <c r="K36" s="25"/>
      <c r="L36" s="25"/>
      <c r="M36" s="25"/>
      <c r="N36" s="25"/>
    </row>
    <row r="37" spans="1:22">
      <c r="A37" s="25" t="s">
        <v>76</v>
      </c>
      <c r="B37" s="19">
        <f>SUM(B25:B36)</f>
        <v>67512</v>
      </c>
      <c r="C37" s="19">
        <f>SUM(C25:C36)</f>
        <v>67512</v>
      </c>
      <c r="D37" s="19">
        <f>SUM(D25:D36)</f>
        <v>67512</v>
      </c>
      <c r="E37" s="19">
        <f>SUM(E25:E36)</f>
        <v>67512</v>
      </c>
      <c r="F37" s="19">
        <f>SUM(F25:F36)</f>
        <v>67512</v>
      </c>
      <c r="G37" s="9"/>
      <c r="H37" s="25"/>
      <c r="I37" s="25"/>
      <c r="J37" s="25"/>
      <c r="K37" s="25"/>
      <c r="L37" s="25"/>
      <c r="M37" s="25"/>
      <c r="N37" s="25"/>
    </row>
    <row r="38" spans="1:22">
      <c r="A38" s="25"/>
      <c r="B38" s="9"/>
      <c r="C38" s="9"/>
      <c r="D38" s="9"/>
      <c r="E38" s="9"/>
      <c r="F38" s="9"/>
      <c r="G38" s="9"/>
      <c r="H38" s="25"/>
      <c r="I38" s="25"/>
      <c r="J38" s="25"/>
      <c r="K38" s="25"/>
      <c r="L38" s="25"/>
      <c r="M38" s="25"/>
      <c r="N38" s="25"/>
    </row>
    <row r="39" spans="1:22">
      <c r="A39" s="25"/>
      <c r="B39" s="9"/>
      <c r="C39" s="9"/>
      <c r="D39" s="9"/>
      <c r="E39" s="9"/>
      <c r="F39" s="9"/>
      <c r="G39" s="9"/>
      <c r="H39" s="25"/>
      <c r="I39" s="25"/>
      <c r="J39" s="25"/>
      <c r="K39" s="25"/>
      <c r="L39" s="25"/>
      <c r="M39" s="25"/>
      <c r="N39" s="25"/>
    </row>
    <row r="40" spans="1:22">
      <c r="A40" s="1" t="str">
        <f>Uitgangspunten!A34</f>
        <v>Kosten</v>
      </c>
      <c r="B40" s="9"/>
      <c r="C40" s="9"/>
      <c r="D40" s="9"/>
      <c r="E40" s="9"/>
      <c r="F40" s="9"/>
      <c r="G40" s="9"/>
      <c r="H40" s="25"/>
      <c r="I40" s="25"/>
      <c r="J40" s="25"/>
      <c r="K40" s="25"/>
      <c r="L40" s="25"/>
      <c r="M40" s="25"/>
      <c r="N40" s="25"/>
    </row>
    <row r="41" spans="1:22">
      <c r="A41" s="25" t="str">
        <f>Uitgangspunten!A35</f>
        <v>Loonkosten werknemers per uur 18-21 jaar</v>
      </c>
      <c r="B41" s="9">
        <f>IF(Uitgangspunten!$H$35="x",0,-B$21*Uitgangspunten!$D$35*Uitgangspunten!$D$36*40*52)</f>
        <v>0</v>
      </c>
      <c r="C41" s="9">
        <f>IF(Uitgangspunten!$H$35="x",0,-C$21*Uitgangspunten!$D$35*Uitgangspunten!$D$36*40*52)</f>
        <v>0</v>
      </c>
      <c r="D41" s="9">
        <f>IF(Uitgangspunten!$H$35="x",0,-D$21*Uitgangspunten!$D$35*Uitgangspunten!$D$36*40*52)</f>
        <v>0</v>
      </c>
      <c r="E41" s="9">
        <f>IF(Uitgangspunten!$H$35="x",0,-E$21*Uitgangspunten!$D$35*Uitgangspunten!$D$36*40*52)</f>
        <v>0</v>
      </c>
      <c r="F41" s="9">
        <f>IF(Uitgangspunten!$H$35="x",0,-F$21*Uitgangspunten!$D$35*Uitgangspunten!$D$36*40*52)</f>
        <v>0</v>
      </c>
      <c r="G41" s="9"/>
      <c r="H41" s="25" t="s">
        <v>49</v>
      </c>
      <c r="I41" s="25"/>
      <c r="J41" s="25"/>
      <c r="K41" s="25"/>
      <c r="L41" s="25"/>
      <c r="M41" s="25"/>
      <c r="N41" s="25"/>
    </row>
    <row r="42" spans="1:22">
      <c r="A42" s="25" t="str">
        <f>Uitgangspunten!A37</f>
        <v>Loonkosten werknemers per uur vanaf 22 jaar</v>
      </c>
      <c r="B42" s="9">
        <f>IF(Uitgangspunten!$H$37="x",0,-B$21*Uitgangspunten!$D$37*Uitgangspunten!$D$38*40*52)</f>
        <v>0</v>
      </c>
      <c r="C42" s="9">
        <f>IF(Uitgangspunten!$H$37="x",0,-C$21*Uitgangspunten!$D$37*Uitgangspunten!$D$38*40*52)</f>
        <v>0</v>
      </c>
      <c r="D42" s="9">
        <f>IF(Uitgangspunten!$H$37="x",0,-D$21*Uitgangspunten!$D$37*Uitgangspunten!$D$38*40*52)</f>
        <v>0</v>
      </c>
      <c r="E42" s="9">
        <f>IF(Uitgangspunten!$H$37="x",0,-E$21*Uitgangspunten!$D$37*Uitgangspunten!$D$38*40*52)</f>
        <v>0</v>
      </c>
      <c r="F42" s="9">
        <f>IF(Uitgangspunten!$H$37="x",0,-F$21*Uitgangspunten!$D$37*Uitgangspunten!$D$38*40*52)</f>
        <v>0</v>
      </c>
      <c r="G42" s="9"/>
      <c r="H42" s="25" t="s">
        <v>49</v>
      </c>
      <c r="I42" s="25"/>
      <c r="J42" s="25"/>
      <c r="K42" s="25"/>
      <c r="L42" s="25"/>
      <c r="M42" s="25"/>
      <c r="N42" s="25"/>
    </row>
    <row r="43" spans="1:22">
      <c r="A43" s="25" t="str">
        <f>Uitgangspunten!A39</f>
        <v xml:space="preserve">Stagevergoeding </v>
      </c>
      <c r="B43" s="9">
        <f>IF(Uitgangspunten!$H$39="x",0,-B$21*Uitgangspunten!$D$39*12)</f>
        <v>0</v>
      </c>
      <c r="C43" s="9">
        <f>IF(Uitgangspunten!$H$39="x",0,-C$21*Uitgangspunten!$D$39*12)</f>
        <v>0</v>
      </c>
      <c r="D43" s="9">
        <f>IF(Uitgangspunten!$H$39="x",0,-D$21*Uitgangspunten!$D$39*12)</f>
        <v>0</v>
      </c>
      <c r="E43" s="9">
        <f>IF(Uitgangspunten!$H$39="x",0,-E$21*Uitgangspunten!$D$39*12)</f>
        <v>0</v>
      </c>
      <c r="F43" s="9">
        <f>IF(Uitgangspunten!$H$39="x",0,-F$21*Uitgangspunten!$D$39*12)</f>
        <v>0</v>
      </c>
      <c r="G43" s="9"/>
      <c r="H43" s="25" t="s">
        <v>71</v>
      </c>
      <c r="I43" s="25"/>
      <c r="J43" s="25"/>
      <c r="K43" s="25"/>
      <c r="L43" s="25"/>
      <c r="M43" s="25"/>
      <c r="N43" s="25"/>
    </row>
    <row r="44" spans="1:22">
      <c r="A44" s="25" t="str">
        <f>Uitgangspunten!A40</f>
        <v>Praktijkbegeleiding</v>
      </c>
      <c r="B44" s="9">
        <f>IF(Uitgangspunten!$H$40="x",0,-B$21*Uitgangspunten!$D$40*Uitgangspunten!$D$41*47)</f>
        <v>0</v>
      </c>
      <c r="C44" s="9">
        <f>IF(Uitgangspunten!$H$40="x",0,-C$21*Uitgangspunten!$D$40*Uitgangspunten!$D$41*47)</f>
        <v>0</v>
      </c>
      <c r="D44" s="9">
        <f>IF(Uitgangspunten!$H$40="x",0,-D$21*Uitgangspunten!$D$40*Uitgangspunten!$D$41*47)</f>
        <v>0</v>
      </c>
      <c r="E44" s="9">
        <f>IF(Uitgangspunten!$H$40="x",0,-E$21*Uitgangspunten!$D$40*Uitgangspunten!$D$41*47)</f>
        <v>0</v>
      </c>
      <c r="F44" s="9">
        <f>IF(Uitgangspunten!$H$40="x",0,-F$21*Uitgangspunten!$D$40*Uitgangspunten!$D$41*47)</f>
        <v>0</v>
      </c>
      <c r="G44" s="9"/>
      <c r="H44" s="25" t="s">
        <v>96</v>
      </c>
      <c r="I44" s="25"/>
      <c r="J44" s="25"/>
      <c r="K44" s="25"/>
      <c r="L44" s="25"/>
      <c r="M44" s="25"/>
      <c r="N44" s="25"/>
    </row>
    <row r="45" spans="1:22">
      <c r="A45" s="25" t="str">
        <f>Uitgangspunten!A42</f>
        <v xml:space="preserve">Personeelsadministratie </v>
      </c>
      <c r="B45" s="9">
        <f>IF(Uitgangspunten!$H$42="x",0,-B$21*Uitgangspunten!$D$42)</f>
        <v>0</v>
      </c>
      <c r="C45" s="9">
        <f>IF(Uitgangspunten!$H$42="x",0,-C$21*Uitgangspunten!$D$42)</f>
        <v>0</v>
      </c>
      <c r="D45" s="9">
        <f>IF(Uitgangspunten!$H$42="x",0,-D$21*Uitgangspunten!$D$42)</f>
        <v>0</v>
      </c>
      <c r="E45" s="9">
        <f>IF(Uitgangspunten!$H$42="x",0,-E$21*Uitgangspunten!$D$42)</f>
        <v>0</v>
      </c>
      <c r="F45" s="9">
        <f>IF(Uitgangspunten!$H$42="x",0,-F$21*Uitgangspunten!$D$42)</f>
        <v>0</v>
      </c>
      <c r="G45" s="9"/>
      <c r="H45" s="25" t="s">
        <v>72</v>
      </c>
      <c r="I45" s="25"/>
      <c r="J45" s="25"/>
      <c r="K45" s="25"/>
      <c r="L45" s="25"/>
      <c r="M45" s="25"/>
      <c r="N45" s="25"/>
    </row>
    <row r="46" spans="1:22">
      <c r="A46" s="25" t="str">
        <f>Uitgangspunten!A43</f>
        <v xml:space="preserve">Leiding en coördinatie </v>
      </c>
      <c r="B46" s="9">
        <f>IF(Uitgangspunten!$H$43="x",0,-B$21*Uitgangspunten!$D$43)</f>
        <v>0</v>
      </c>
      <c r="C46" s="9">
        <f>IF(Uitgangspunten!$H$43="x",0,-C$21*Uitgangspunten!$D$43)</f>
        <v>0</v>
      </c>
      <c r="D46" s="9">
        <f>IF(Uitgangspunten!$H$43="x",0,-D$21*Uitgangspunten!$D$43)</f>
        <v>0</v>
      </c>
      <c r="E46" s="9">
        <f>IF(Uitgangspunten!$H$43="x",0,-E$21*Uitgangspunten!$D$43)</f>
        <v>0</v>
      </c>
      <c r="F46" s="9">
        <f>IF(Uitgangspunten!$H$43="x",0,-F$21*Uitgangspunten!$D$43)</f>
        <v>0</v>
      </c>
      <c r="G46" s="9"/>
      <c r="H46" s="25" t="s">
        <v>73</v>
      </c>
      <c r="I46" s="25"/>
      <c r="J46" s="25"/>
      <c r="K46" s="25"/>
      <c r="L46" s="25"/>
      <c r="M46" s="25"/>
      <c r="N46" s="25"/>
    </row>
    <row r="47" spans="1:22">
      <c r="A47" s="25" t="str">
        <f>Uitgangspunten!A44</f>
        <v>WPA en beschermingsmiddelen</v>
      </c>
      <c r="B47" s="9">
        <f>IF(Uitgangspunten!$H$44="x",0,-B$21*Uitgangspunten!$D$44)</f>
        <v>0</v>
      </c>
      <c r="C47" s="9">
        <f>IF(Uitgangspunten!$H$44="x",0,-C$21*Uitgangspunten!$D$44)</f>
        <v>0</v>
      </c>
      <c r="D47" s="9">
        <f>IF(Uitgangspunten!$H$44="x",0,-D$21*Uitgangspunten!$D$44)</f>
        <v>0</v>
      </c>
      <c r="E47" s="9">
        <f>IF(Uitgangspunten!$H$44="x",0,-E$21*Uitgangspunten!$D$44)</f>
        <v>0</v>
      </c>
      <c r="F47" s="9">
        <f>IF(Uitgangspunten!$H$44="x",0,-F$21*Uitgangspunten!$D$44)</f>
        <v>0</v>
      </c>
      <c r="G47" s="9"/>
      <c r="H47" s="25" t="s">
        <v>74</v>
      </c>
      <c r="I47" s="25"/>
      <c r="J47" s="25"/>
      <c r="K47" s="25"/>
      <c r="L47" s="25"/>
      <c r="M47" s="25"/>
      <c r="N47" s="25"/>
    </row>
    <row r="48" spans="1:22">
      <c r="A48" s="25" t="str">
        <f>Uitgangspunten!A45</f>
        <v xml:space="preserve">Huisvestingskosten </v>
      </c>
      <c r="B48" s="9">
        <f>IF(Uitgangspunten!$H$45="x",0,-B$21*Uitgangspunten!$D$45)</f>
        <v>0</v>
      </c>
      <c r="C48" s="9">
        <f>IF(Uitgangspunten!$H$45="x",0,-C$21*Uitgangspunten!$D$45)</f>
        <v>0</v>
      </c>
      <c r="D48" s="9">
        <f>IF(Uitgangspunten!$H$45="x",0,-D$21*Uitgangspunten!$D$45)</f>
        <v>0</v>
      </c>
      <c r="E48" s="9">
        <f>IF(Uitgangspunten!$H$45="x",0,-E$21*Uitgangspunten!$D$45)</f>
        <v>0</v>
      </c>
      <c r="F48" s="9">
        <f>IF(Uitgangspunten!$H$45="x",0,-F$21*Uitgangspunten!$D$45)</f>
        <v>0</v>
      </c>
      <c r="G48" s="9"/>
      <c r="H48" s="25" t="s">
        <v>75</v>
      </c>
      <c r="I48" s="25"/>
      <c r="J48" s="25"/>
      <c r="K48" s="25"/>
      <c r="L48" s="25"/>
      <c r="M48" s="25"/>
      <c r="N48" s="25"/>
    </row>
    <row r="49" spans="1:13">
      <c r="A49" s="25" t="str">
        <f>Uitgangspunten!A47</f>
        <v>Licentiekosten</v>
      </c>
      <c r="B49" s="9">
        <f>IF(Uitgangspunten!$H$47="x",0,-B$21*Uitgangspunten!$D$47)</f>
        <v>0</v>
      </c>
      <c r="C49" s="9">
        <f>IF(Uitgangspunten!$H$47="x",0,-C$21*Uitgangspunten!$D$47)</f>
        <v>0</v>
      </c>
      <c r="D49" s="9">
        <f>IF(Uitgangspunten!$H$47="x",0,-D$21*Uitgangspunten!$D$47)</f>
        <v>0</v>
      </c>
      <c r="E49" s="9">
        <f>IF(Uitgangspunten!$H$47="x",0,-E$21*Uitgangspunten!$D$47)</f>
        <v>0</v>
      </c>
      <c r="F49" s="9">
        <f>IF(Uitgangspunten!$H$47="x",0,-F$21*Uitgangspunten!$D$47)</f>
        <v>0</v>
      </c>
      <c r="G49" s="9"/>
      <c r="H49" s="25" t="s">
        <v>94</v>
      </c>
      <c r="I49" s="25"/>
      <c r="J49" s="25"/>
      <c r="K49" s="25"/>
      <c r="L49" s="25"/>
      <c r="M49" s="25"/>
    </row>
    <row r="50" spans="1:13" s="25" customFormat="1">
      <c r="A50" s="25" t="str">
        <f>Uitgangspunten!A48</f>
        <v>Inschrijfgeld mbo-opleiding</v>
      </c>
      <c r="B50" s="9">
        <f>IF(Uitgangspunten!$H$48="x",0,-B$21*Uitgangspunten!$D$48)</f>
        <v>0</v>
      </c>
      <c r="C50" s="9">
        <f>IF(Uitgangspunten!$H$48="x",0,-C$21*Uitgangspunten!$D$48)</f>
        <v>0</v>
      </c>
      <c r="D50" s="9">
        <f>IF(Uitgangspunten!$H$48="x",0,-D$21*Uitgangspunten!$D$48)</f>
        <v>0</v>
      </c>
      <c r="E50" s="9">
        <f>IF(Uitgangspunten!$H$48="x",0,-E$21*Uitgangspunten!$D$48)</f>
        <v>0</v>
      </c>
      <c r="F50" s="9">
        <f>IF(Uitgangspunten!$H$48="x",0,-F$21*Uitgangspunten!$D$48)</f>
        <v>0</v>
      </c>
      <c r="G50" s="9"/>
      <c r="H50" s="25" t="s">
        <v>116</v>
      </c>
    </row>
    <row r="51" spans="1:13" s="25" customFormat="1">
      <c r="A51" s="25" t="str">
        <f>Uitgangspunten!A49</f>
        <v>Boekengeld mbo-opleiding</v>
      </c>
      <c r="B51" s="9">
        <f>IF(Uitgangspunten!$H$49="x",0,-B$21*Uitgangspunten!$D$49)</f>
        <v>0</v>
      </c>
      <c r="C51" s="9">
        <f>IF(Uitgangspunten!$H$49="x",0,-C$21*Uitgangspunten!$D$49)</f>
        <v>0</v>
      </c>
      <c r="D51" s="9">
        <f>IF(Uitgangspunten!$H$49="x",0,-D$21*Uitgangspunten!$D$49)</f>
        <v>0</v>
      </c>
      <c r="E51" s="9">
        <f>IF(Uitgangspunten!$H$49="x",0,-E$21*Uitgangspunten!$D$49)</f>
        <v>0</v>
      </c>
      <c r="F51" s="9">
        <f>IF(Uitgangspunten!$H$49="x",0,-F$21*Uitgangspunten!$D$49)</f>
        <v>0</v>
      </c>
      <c r="G51" s="9"/>
      <c r="H51" s="25" t="s">
        <v>117</v>
      </c>
    </row>
    <row r="52" spans="1:13">
      <c r="A52" s="25" t="str">
        <f>Uitgangspunten!A50</f>
        <v>Onvoorzien</v>
      </c>
      <c r="B52" s="9">
        <f>IF(Uitgangspunten!$H$50="x",0,-B$21*Uitgangspunten!$D$50)</f>
        <v>0</v>
      </c>
      <c r="C52" s="9">
        <f>IF(Uitgangspunten!$H$50="x",0,-C$21*Uitgangspunten!$D$50)</f>
        <v>0</v>
      </c>
      <c r="D52" s="9">
        <f>IF(Uitgangspunten!$H$50="x",0,-D$21*Uitgangspunten!$D$50)</f>
        <v>0</v>
      </c>
      <c r="E52" s="9">
        <f>IF(Uitgangspunten!$H$50="x",0,-E$21*Uitgangspunten!$D$50)</f>
        <v>0</v>
      </c>
      <c r="F52" s="9">
        <f>IF(Uitgangspunten!$H$50="x",0,-F$21*Uitgangspunten!$D$50)</f>
        <v>0</v>
      </c>
      <c r="G52" s="9"/>
      <c r="H52" s="25" t="s">
        <v>95</v>
      </c>
      <c r="I52" s="25"/>
      <c r="J52" s="25"/>
      <c r="K52" s="25"/>
      <c r="L52" s="25"/>
      <c r="M52" s="25"/>
    </row>
    <row r="53" spans="1:13">
      <c r="A53" s="25" t="s">
        <v>77</v>
      </c>
      <c r="B53" s="20">
        <f>SUM(B41:B52)</f>
        <v>0</v>
      </c>
      <c r="C53" s="20">
        <f>SUM(C41:C52)</f>
        <v>0</v>
      </c>
      <c r="D53" s="20">
        <f>SUM(D41:D52)</f>
        <v>0</v>
      </c>
      <c r="E53" s="20">
        <f>SUM(E41:E52)</f>
        <v>0</v>
      </c>
      <c r="F53" s="20">
        <f>SUM(F41:F52)</f>
        <v>0</v>
      </c>
      <c r="G53" s="9"/>
      <c r="H53" s="25"/>
      <c r="I53" s="25"/>
      <c r="J53" s="25"/>
      <c r="K53" s="25"/>
      <c r="L53" s="25"/>
      <c r="M53" s="25"/>
    </row>
    <row r="54" spans="1:13">
      <c r="A54" s="25"/>
      <c r="B54" s="9"/>
      <c r="C54" s="9"/>
      <c r="D54" s="9"/>
      <c r="E54" s="9"/>
      <c r="F54" s="9"/>
      <c r="G54" s="9"/>
      <c r="H54" s="25"/>
      <c r="I54" s="25"/>
      <c r="J54" s="25"/>
      <c r="K54" s="25"/>
      <c r="L54" s="25"/>
      <c r="M54" s="25"/>
    </row>
    <row r="55" spans="1:13" ht="15.75" thickBot="1">
      <c r="A55" s="25" t="s">
        <v>24</v>
      </c>
      <c r="B55" s="10">
        <f>B37+B53</f>
        <v>67512</v>
      </c>
      <c r="C55" s="10">
        <f>C37+C53</f>
        <v>67512</v>
      </c>
      <c r="D55" s="10">
        <f>D37+D53</f>
        <v>67512</v>
      </c>
      <c r="E55" s="10">
        <f>E37+E53</f>
        <v>67512</v>
      </c>
      <c r="F55" s="10">
        <f>F37+F53</f>
        <v>67512</v>
      </c>
      <c r="G55" s="9"/>
      <c r="H55" s="25"/>
      <c r="I55" s="25"/>
      <c r="J55" s="25"/>
      <c r="K55" s="25"/>
      <c r="L55" s="25"/>
      <c r="M55" s="25"/>
    </row>
    <row r="56" spans="1:13" ht="15.75" thickTop="1"/>
  </sheetData>
  <mergeCells count="1">
    <mergeCell ref="H7:M18"/>
  </mergeCells>
  <pageMargins left="0.7" right="0.7" top="0.75" bottom="0.75" header="0.3" footer="0.3"/>
  <pageSetup paperSize="9" scale="76"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zoomScale="80" zoomScaleNormal="80" workbookViewId="0">
      <selection activeCell="R18" sqref="R18"/>
    </sheetView>
  </sheetViews>
  <sheetFormatPr defaultColWidth="8.85546875" defaultRowHeight="15"/>
  <cols>
    <col min="1" max="1" width="61.42578125" customWidth="1"/>
    <col min="2" max="6" width="11" customWidth="1"/>
  </cols>
  <sheetData>
    <row r="1" spans="1:13">
      <c r="A1" s="1" t="str">
        <f>Uitgangspunten!A1</f>
        <v xml:space="preserve">Digitale rekentool voor de businesscase van het sociaal werkbedrijf </v>
      </c>
      <c r="B1" s="25"/>
      <c r="C1" s="25"/>
      <c r="D1" s="25"/>
      <c r="E1" s="25"/>
      <c r="F1" s="25"/>
      <c r="G1" s="25"/>
      <c r="H1" s="25"/>
      <c r="I1" s="25"/>
      <c r="J1" s="25"/>
      <c r="K1" s="25"/>
      <c r="L1" s="25"/>
      <c r="M1" s="25"/>
    </row>
    <row r="2" spans="1:13">
      <c r="A2" s="1" t="s">
        <v>81</v>
      </c>
      <c r="B2" s="25"/>
      <c r="C2" s="25"/>
      <c r="D2" s="25"/>
      <c r="E2" s="25"/>
      <c r="F2" s="25"/>
      <c r="G2" s="25"/>
      <c r="H2" s="25"/>
      <c r="I2" s="25"/>
      <c r="J2" s="25"/>
      <c r="K2" s="25"/>
      <c r="L2" s="25"/>
      <c r="M2" s="25"/>
    </row>
    <row r="3" spans="1:13">
      <c r="A3" s="25"/>
      <c r="B3" s="25"/>
      <c r="C3" s="25"/>
      <c r="D3" s="25"/>
      <c r="E3" s="25"/>
      <c r="F3" s="25"/>
      <c r="G3" s="25"/>
      <c r="H3" s="25"/>
      <c r="I3" s="25"/>
      <c r="J3" s="25"/>
      <c r="K3" s="25"/>
      <c r="L3" s="25"/>
      <c r="M3" s="25"/>
    </row>
    <row r="4" spans="1:13">
      <c r="A4" s="25"/>
      <c r="B4" s="17" t="s">
        <v>19</v>
      </c>
      <c r="C4" s="17" t="s">
        <v>20</v>
      </c>
      <c r="D4" s="17" t="s">
        <v>21</v>
      </c>
      <c r="E4" s="17" t="s">
        <v>22</v>
      </c>
      <c r="F4" s="17" t="s">
        <v>23</v>
      </c>
      <c r="G4" s="17"/>
      <c r="H4" s="25"/>
      <c r="I4" s="25"/>
      <c r="J4" s="25"/>
      <c r="K4" s="25"/>
      <c r="L4" s="25"/>
      <c r="M4" s="25"/>
    </row>
    <row r="5" spans="1:13">
      <c r="A5" s="1" t="s">
        <v>47</v>
      </c>
      <c r="B5" s="6"/>
      <c r="C5" s="6"/>
      <c r="D5" s="6"/>
      <c r="E5" s="6"/>
      <c r="F5" s="6"/>
      <c r="G5" s="6"/>
      <c r="H5" s="25"/>
      <c r="I5" s="25"/>
      <c r="J5" s="25"/>
      <c r="K5" s="25"/>
      <c r="L5" s="25"/>
      <c r="M5" s="25"/>
    </row>
    <row r="6" spans="1:13">
      <c r="A6" s="25"/>
      <c r="B6" s="7"/>
      <c r="C6" s="7"/>
      <c r="D6" s="7"/>
      <c r="E6" s="7"/>
      <c r="F6" s="7"/>
      <c r="G6" s="7"/>
      <c r="H6" s="25"/>
      <c r="I6" s="25"/>
      <c r="J6" s="25"/>
      <c r="K6" s="25"/>
      <c r="L6" s="25"/>
      <c r="M6" s="25"/>
    </row>
    <row r="7" spans="1:13">
      <c r="A7" s="25" t="s">
        <v>35</v>
      </c>
      <c r="B7" s="118">
        <v>20</v>
      </c>
      <c r="C7" s="118">
        <v>20</v>
      </c>
      <c r="D7" s="118">
        <v>20</v>
      </c>
      <c r="E7" s="118">
        <v>20</v>
      </c>
      <c r="F7" s="118">
        <v>20</v>
      </c>
      <c r="G7" s="25"/>
      <c r="H7" s="116" t="s">
        <v>111</v>
      </c>
      <c r="I7" s="117"/>
      <c r="J7" s="117"/>
      <c r="K7" s="117"/>
      <c r="L7" s="117"/>
      <c r="M7" s="117"/>
    </row>
    <row r="8" spans="1:13">
      <c r="A8" s="25" t="s">
        <v>36</v>
      </c>
      <c r="B8" s="118">
        <v>20</v>
      </c>
      <c r="C8" s="118">
        <v>20</v>
      </c>
      <c r="D8" s="118">
        <v>20</v>
      </c>
      <c r="E8" s="118">
        <v>20</v>
      </c>
      <c r="F8" s="118">
        <v>20</v>
      </c>
      <c r="G8" s="25"/>
      <c r="H8" s="117"/>
      <c r="I8" s="117"/>
      <c r="J8" s="117"/>
      <c r="K8" s="117"/>
      <c r="L8" s="117"/>
      <c r="M8" s="117"/>
    </row>
    <row r="9" spans="1:13">
      <c r="A9" s="25" t="s">
        <v>37</v>
      </c>
      <c r="B9" s="118">
        <v>20</v>
      </c>
      <c r="C9" s="118">
        <v>20</v>
      </c>
      <c r="D9" s="118">
        <v>20</v>
      </c>
      <c r="E9" s="118">
        <v>20</v>
      </c>
      <c r="F9" s="118">
        <v>20</v>
      </c>
      <c r="G9" s="25"/>
      <c r="H9" s="117"/>
      <c r="I9" s="117"/>
      <c r="J9" s="117"/>
      <c r="K9" s="117"/>
      <c r="L9" s="117"/>
      <c r="M9" s="117"/>
    </row>
    <row r="10" spans="1:13">
      <c r="A10" s="25" t="s">
        <v>38</v>
      </c>
      <c r="B10" s="118">
        <v>20</v>
      </c>
      <c r="C10" s="118">
        <v>20</v>
      </c>
      <c r="D10" s="118">
        <v>20</v>
      </c>
      <c r="E10" s="118">
        <v>20</v>
      </c>
      <c r="F10" s="118">
        <v>20</v>
      </c>
      <c r="G10" s="25"/>
      <c r="H10" s="117"/>
      <c r="I10" s="117"/>
      <c r="J10" s="117"/>
      <c r="K10" s="117"/>
      <c r="L10" s="117"/>
      <c r="M10" s="117"/>
    </row>
    <row r="11" spans="1:13">
      <c r="A11" s="25" t="s">
        <v>39</v>
      </c>
      <c r="B11" s="118">
        <v>20</v>
      </c>
      <c r="C11" s="118">
        <v>20</v>
      </c>
      <c r="D11" s="118">
        <v>20</v>
      </c>
      <c r="E11" s="118">
        <v>20</v>
      </c>
      <c r="F11" s="118">
        <v>20</v>
      </c>
      <c r="G11" s="25"/>
      <c r="H11" s="117"/>
      <c r="I11" s="117"/>
      <c r="J11" s="117"/>
      <c r="K11" s="117"/>
      <c r="L11" s="117"/>
      <c r="M11" s="117"/>
    </row>
    <row r="12" spans="1:13">
      <c r="A12" s="25" t="s">
        <v>40</v>
      </c>
      <c r="B12" s="118">
        <v>20</v>
      </c>
      <c r="C12" s="118">
        <v>20</v>
      </c>
      <c r="D12" s="118">
        <v>20</v>
      </c>
      <c r="E12" s="118">
        <v>20</v>
      </c>
      <c r="F12" s="118">
        <v>20</v>
      </c>
      <c r="G12" s="25"/>
      <c r="H12" s="117"/>
      <c r="I12" s="117"/>
      <c r="J12" s="117"/>
      <c r="K12" s="117"/>
      <c r="L12" s="117"/>
      <c r="M12" s="117"/>
    </row>
    <row r="13" spans="1:13">
      <c r="A13" s="25" t="s">
        <v>41</v>
      </c>
      <c r="B13" s="118">
        <v>20</v>
      </c>
      <c r="C13" s="118">
        <v>20</v>
      </c>
      <c r="D13" s="118">
        <v>20</v>
      </c>
      <c r="E13" s="118">
        <v>20</v>
      </c>
      <c r="F13" s="118">
        <v>20</v>
      </c>
      <c r="G13" s="25"/>
      <c r="H13" s="117"/>
      <c r="I13" s="117"/>
      <c r="J13" s="117"/>
      <c r="K13" s="117"/>
      <c r="L13" s="117"/>
      <c r="M13" s="117"/>
    </row>
    <row r="14" spans="1:13">
      <c r="A14" s="25" t="s">
        <v>42</v>
      </c>
      <c r="B14" s="118">
        <v>20</v>
      </c>
      <c r="C14" s="118">
        <v>20</v>
      </c>
      <c r="D14" s="118">
        <v>20</v>
      </c>
      <c r="E14" s="118">
        <v>20</v>
      </c>
      <c r="F14" s="118">
        <v>20</v>
      </c>
      <c r="G14" s="25"/>
      <c r="H14" s="117"/>
      <c r="I14" s="117"/>
      <c r="J14" s="117"/>
      <c r="K14" s="117"/>
      <c r="L14" s="117"/>
      <c r="M14" s="117"/>
    </row>
    <row r="15" spans="1:13">
      <c r="A15" s="25" t="s">
        <v>43</v>
      </c>
      <c r="B15" s="118">
        <v>20</v>
      </c>
      <c r="C15" s="118">
        <v>20</v>
      </c>
      <c r="D15" s="118">
        <v>20</v>
      </c>
      <c r="E15" s="118">
        <v>20</v>
      </c>
      <c r="F15" s="118">
        <v>20</v>
      </c>
      <c r="G15" s="25"/>
      <c r="H15" s="117"/>
      <c r="I15" s="117"/>
      <c r="J15" s="117"/>
      <c r="K15" s="117"/>
      <c r="L15" s="117"/>
      <c r="M15" s="117"/>
    </row>
    <row r="16" spans="1:13">
      <c r="A16" s="25" t="s">
        <v>44</v>
      </c>
      <c r="B16" s="118">
        <v>20</v>
      </c>
      <c r="C16" s="118">
        <v>20</v>
      </c>
      <c r="D16" s="118">
        <v>20</v>
      </c>
      <c r="E16" s="118">
        <v>20</v>
      </c>
      <c r="F16" s="118">
        <v>20</v>
      </c>
      <c r="G16" s="25"/>
      <c r="H16" s="117"/>
      <c r="I16" s="117"/>
      <c r="J16" s="117"/>
      <c r="K16" s="117"/>
      <c r="L16" s="117"/>
      <c r="M16" s="117"/>
    </row>
    <row r="17" spans="1:13">
      <c r="A17" s="25" t="s">
        <v>45</v>
      </c>
      <c r="B17" s="118">
        <v>20</v>
      </c>
      <c r="C17" s="118">
        <v>20</v>
      </c>
      <c r="D17" s="118">
        <v>20</v>
      </c>
      <c r="E17" s="118">
        <v>20</v>
      </c>
      <c r="F17" s="118">
        <v>20</v>
      </c>
      <c r="G17" s="25"/>
      <c r="H17" s="117"/>
      <c r="I17" s="117"/>
      <c r="J17" s="117"/>
      <c r="K17" s="117"/>
      <c r="L17" s="117"/>
      <c r="M17" s="117"/>
    </row>
    <row r="18" spans="1:13">
      <c r="A18" s="25" t="s">
        <v>46</v>
      </c>
      <c r="B18" s="118">
        <v>20</v>
      </c>
      <c r="C18" s="118">
        <v>20</v>
      </c>
      <c r="D18" s="118">
        <v>20</v>
      </c>
      <c r="E18" s="118">
        <v>20</v>
      </c>
      <c r="F18" s="118">
        <v>20</v>
      </c>
      <c r="G18" s="25"/>
      <c r="H18" s="117"/>
      <c r="I18" s="117"/>
      <c r="J18" s="117"/>
      <c r="K18" s="117"/>
      <c r="L18" s="117"/>
      <c r="M18" s="117"/>
    </row>
    <row r="19" spans="1:13" ht="15.75" thickBot="1">
      <c r="A19" s="25"/>
      <c r="B19" s="13">
        <f>SUM(B7:B18)</f>
        <v>240</v>
      </c>
      <c r="C19" s="13">
        <f>SUM(C7:C18)</f>
        <v>240</v>
      </c>
      <c r="D19" s="13">
        <f>SUM(D7:D18)</f>
        <v>240</v>
      </c>
      <c r="E19" s="13">
        <f>SUM(E7:E18)</f>
        <v>240</v>
      </c>
      <c r="F19" s="13">
        <f>SUM(F7:F18)</f>
        <v>240</v>
      </c>
      <c r="G19" s="25"/>
      <c r="H19" s="25"/>
      <c r="I19" s="25"/>
      <c r="J19" s="25"/>
      <c r="K19" s="25"/>
      <c r="L19" s="25"/>
      <c r="M19" s="25"/>
    </row>
    <row r="20" spans="1:13" ht="15.75" thickTop="1">
      <c r="A20" s="25"/>
      <c r="B20" s="25"/>
      <c r="C20" s="25"/>
      <c r="D20" s="25"/>
      <c r="E20" s="25"/>
      <c r="F20" s="25"/>
      <c r="G20" s="25"/>
      <c r="H20" s="25"/>
      <c r="I20" s="25"/>
      <c r="J20" s="25"/>
      <c r="K20" s="25"/>
      <c r="L20" s="25"/>
      <c r="M20" s="25"/>
    </row>
    <row r="21" spans="1:13" ht="15.75" thickBot="1">
      <c r="A21" s="25" t="s">
        <v>48</v>
      </c>
      <c r="B21" s="14">
        <f>AVERAGE(B7:B18)</f>
        <v>20</v>
      </c>
      <c r="C21" s="14">
        <f t="shared" ref="C21:F21" si="0">AVERAGE(C7:C18)</f>
        <v>20</v>
      </c>
      <c r="D21" s="14">
        <f t="shared" si="0"/>
        <v>20</v>
      </c>
      <c r="E21" s="14">
        <f t="shared" si="0"/>
        <v>20</v>
      </c>
      <c r="F21" s="14">
        <f t="shared" si="0"/>
        <v>20</v>
      </c>
      <c r="G21" s="25"/>
      <c r="H21" s="25"/>
      <c r="I21" s="25"/>
      <c r="J21" s="25"/>
      <c r="K21" s="25"/>
      <c r="L21" s="25"/>
      <c r="M21" s="25"/>
    </row>
    <row r="22" spans="1:13" ht="15.75" thickTop="1">
      <c r="A22" s="25"/>
      <c r="B22" s="15"/>
      <c r="C22" s="15"/>
      <c r="D22" s="15"/>
      <c r="E22" s="15"/>
      <c r="F22" s="15"/>
      <c r="G22" s="25"/>
      <c r="H22" s="25"/>
      <c r="I22" s="25"/>
      <c r="J22" s="25"/>
      <c r="K22" s="25"/>
      <c r="L22" s="25"/>
      <c r="M22" s="25"/>
    </row>
    <row r="23" spans="1:13">
      <c r="A23" s="1" t="str">
        <f>Uitgangspunten!A10</f>
        <v>Inkomsten</v>
      </c>
      <c r="B23" s="25"/>
      <c r="C23" s="25"/>
      <c r="D23" s="25"/>
      <c r="E23" s="25"/>
      <c r="F23" s="25"/>
      <c r="G23" s="25"/>
      <c r="H23" s="25"/>
      <c r="I23" s="25"/>
      <c r="J23" s="25"/>
      <c r="K23" s="25"/>
      <c r="L23" s="25"/>
      <c r="M23" s="25"/>
    </row>
    <row r="24" spans="1:13" s="25" customFormat="1">
      <c r="A24" s="25" t="str">
        <f>Uitgangspunten!A11</f>
        <v>Subsidie praktijkleren</v>
      </c>
      <c r="B24" s="9">
        <f>IF(Uitgangspunten!$I$11="x",0,B$21*Uitgangspunten!$D$11)</f>
        <v>25000</v>
      </c>
      <c r="C24" s="9">
        <f>IF(Uitgangspunten!$I$11="x",0,C$21*Uitgangspunten!$D$11)</f>
        <v>25000</v>
      </c>
      <c r="D24" s="9">
        <f>IF(Uitgangspunten!$I$11="x",0,D$21*Uitgangspunten!$D$11)</f>
        <v>25000</v>
      </c>
      <c r="E24" s="9">
        <f>IF(Uitgangspunten!$I$11="x",0,E$21*Uitgangspunten!$D$11)</f>
        <v>25000</v>
      </c>
      <c r="F24" s="9">
        <f>IF(Uitgangspunten!$I$11="x",0,F$21*Uitgangspunten!$D$11)</f>
        <v>25000</v>
      </c>
      <c r="H24" s="25" t="s">
        <v>109</v>
      </c>
    </row>
    <row r="25" spans="1:13">
      <c r="A25" s="25" t="str">
        <f>Uitgangspunten!A12</f>
        <v>Bijdrage van ROC uit inkomsten voor uitvoering bbl opleiding</v>
      </c>
      <c r="B25" s="9">
        <f>IF(Uitgangspunten!$I$12="x",0,B$21*Uitgangspunten!$D$12)</f>
        <v>0</v>
      </c>
      <c r="C25" s="9">
        <f>IF(Uitgangspunten!$I$12="x",0,C$21*Uitgangspunten!$D$12)</f>
        <v>0</v>
      </c>
      <c r="D25" s="9">
        <f>IF(Uitgangspunten!$I$12="x",0,D$21*Uitgangspunten!$D$12)</f>
        <v>0</v>
      </c>
      <c r="E25" s="9">
        <f>IF(Uitgangspunten!$I$12="x",0,E$21*Uitgangspunten!$D$12)</f>
        <v>0</v>
      </c>
      <c r="F25" s="9">
        <f>IF(Uitgangspunten!$I$12="x",0,F$21*Uitgangspunten!$D$12)</f>
        <v>0</v>
      </c>
      <c r="G25" s="9"/>
      <c r="H25" s="25" t="s">
        <v>101</v>
      </c>
      <c r="I25" s="25"/>
      <c r="J25" s="25"/>
      <c r="K25" s="25"/>
      <c r="L25" s="25"/>
      <c r="M25" s="25"/>
    </row>
    <row r="26" spans="1:13">
      <c r="A26" s="25" t="str">
        <f>Uitgangspunten!A13</f>
        <v>Bijdrage van ROC uit inkomsten voor uitvoering bol opleiding</v>
      </c>
      <c r="B26" s="9">
        <f>IF(Uitgangspunten!$I$13="x",0,B$21*Uitgangspunten!$D$13)</f>
        <v>0</v>
      </c>
      <c r="C26" s="9">
        <f>IF(Uitgangspunten!$I$13="x",0,C$21*Uitgangspunten!$D$13)</f>
        <v>0</v>
      </c>
      <c r="D26" s="9">
        <f>IF(Uitgangspunten!$I$13="x",0,D$21*Uitgangspunten!$D$13)</f>
        <v>0</v>
      </c>
      <c r="E26" s="9">
        <f>IF(Uitgangspunten!$I$13="x",0,E$21*Uitgangspunten!$D$13)</f>
        <v>0</v>
      </c>
      <c r="F26" s="9">
        <f>IF(Uitgangspunten!$I$13="x",0,F$21*Uitgangspunten!$D$13)</f>
        <v>0</v>
      </c>
      <c r="G26" s="9"/>
      <c r="H26" s="25" t="s">
        <v>102</v>
      </c>
      <c r="I26" s="25"/>
      <c r="J26" s="25"/>
      <c r="K26" s="25"/>
      <c r="L26" s="25"/>
      <c r="M26" s="25"/>
    </row>
    <row r="27" spans="1:13">
      <c r="A27" s="25" t="str">
        <f>Uitgangspunten!A14</f>
        <v>Productieopbrengsten NTW stage</v>
      </c>
      <c r="B27" s="9">
        <f>IF(Uitgangspunten!$I$14="x",0,B$21*Uitgangspunten!$D$14*Uitgangspunten!$I$26*Uitgangspunten!$I$27*(100%-Uitgangspunten!$D$28))</f>
        <v>120320</v>
      </c>
      <c r="C27" s="9">
        <f>IF(Uitgangspunten!$I$14="x",0,C$21*Uitgangspunten!$D$14*Uitgangspunten!$I$26*Uitgangspunten!$I$27*(100%-Uitgangspunten!$D$28))</f>
        <v>120320</v>
      </c>
      <c r="D27" s="9">
        <f>IF(Uitgangspunten!$I$14="x",0,D$21*Uitgangspunten!$D$14*Uitgangspunten!$I$26*Uitgangspunten!$I$27*(100%-Uitgangspunten!$D$28))</f>
        <v>120320</v>
      </c>
      <c r="E27" s="9">
        <f>IF(Uitgangspunten!$I$14="x",0,E$21*Uitgangspunten!$D$14*Uitgangspunten!$I$26*Uitgangspunten!$I$27*(100%-Uitgangspunten!$D$28))</f>
        <v>120320</v>
      </c>
      <c r="F27" s="9">
        <f>IF(Uitgangspunten!$I$14="x",0,F$21*Uitgangspunten!$D$14*Uitgangspunten!$I$26*Uitgangspunten!$I$27*(100%-Uitgangspunten!$D$28))</f>
        <v>120320</v>
      </c>
      <c r="G27" s="9"/>
      <c r="H27" s="25" t="s">
        <v>63</v>
      </c>
      <c r="I27" s="25"/>
      <c r="J27" s="25"/>
      <c r="K27" s="25"/>
      <c r="L27" s="25"/>
      <c r="M27" s="25"/>
    </row>
    <row r="28" spans="1:13">
      <c r="A28" s="25" t="str">
        <f>Uitgangspunten!A15</f>
        <v>Loonkostensubsidie P-wet</v>
      </c>
      <c r="B28" s="9">
        <f>IF(Uitgangspunten!$I$15="x",0,Uitgangspunten!$D$16*Uitgangspunten!$D$15*(-B41-B42))</f>
        <v>207288.8064</v>
      </c>
      <c r="C28" s="9">
        <f>IF(Uitgangspunten!$I$15="x",0,Uitgangspunten!$D$16*Uitgangspunten!$D$15*(-C41-C42))</f>
        <v>207288.8064</v>
      </c>
      <c r="D28" s="9">
        <f>IF(Uitgangspunten!$I$15="x",0,Uitgangspunten!$D$16*Uitgangspunten!$D$15*(-D41-D42))</f>
        <v>207288.8064</v>
      </c>
      <c r="E28" s="9">
        <f>IF(Uitgangspunten!$I$15="x",0,Uitgangspunten!$D$16*Uitgangspunten!$D$15*(-E41-E42))</f>
        <v>207288.8064</v>
      </c>
      <c r="F28" s="9">
        <f>IF(Uitgangspunten!$I$15="x",0,Uitgangspunten!$D$16*Uitgangspunten!$D$15*(-F41-F42))</f>
        <v>207288.8064</v>
      </c>
      <c r="G28" s="9"/>
      <c r="H28" s="25" t="s">
        <v>51</v>
      </c>
      <c r="I28" s="25"/>
      <c r="J28" s="25"/>
      <c r="K28" s="25"/>
      <c r="L28" s="25"/>
      <c r="M28" s="25"/>
    </row>
    <row r="29" spans="1:13">
      <c r="A29" s="25" t="str">
        <f>Uitgangspunten!A17</f>
        <v>Begeleidingssubsidie P-wet</v>
      </c>
      <c r="B29" s="9">
        <f>IF(Uitgangspunten!$I$17="x",0,B$21*Uitgangspunten!$D$17)</f>
        <v>90000</v>
      </c>
      <c r="C29" s="9">
        <f>IF(Uitgangspunten!$I$17="x",0,C$21*Uitgangspunten!$D$17)</f>
        <v>90000</v>
      </c>
      <c r="D29" s="9">
        <f>IF(Uitgangspunten!$I$17="x",0,D$21*Uitgangspunten!$D$17)</f>
        <v>90000</v>
      </c>
      <c r="E29" s="9">
        <f>IF(Uitgangspunten!$I$17="x",0,E$21*Uitgangspunten!$D$17)</f>
        <v>90000</v>
      </c>
      <c r="F29" s="9">
        <f>IF(Uitgangspunten!$I$17="x",0,F$21*Uitgangspunten!$D$17)</f>
        <v>90000</v>
      </c>
      <c r="G29" s="9"/>
      <c r="H29" s="25" t="s">
        <v>53</v>
      </c>
      <c r="I29" s="25"/>
      <c r="J29" s="25"/>
      <c r="K29" s="25"/>
      <c r="L29" s="25"/>
      <c r="M29" s="25"/>
    </row>
    <row r="30" spans="1:13">
      <c r="A30" s="25" t="str">
        <f>Uitgangspunten!A18</f>
        <v>Regeling loonkostenvoordeel</v>
      </c>
      <c r="B30" s="9">
        <f>IF(Uitgangspunten!$I$18="x",0,B$21*Uitgangspunten!$D$18)</f>
        <v>40000</v>
      </c>
      <c r="C30" s="9">
        <f>IF(Uitgangspunten!$I$18="x",0,C$21*Uitgangspunten!$D$18)</f>
        <v>40000</v>
      </c>
      <c r="D30" s="9">
        <f>IF(Uitgangspunten!$I$18="x",0,D$21*Uitgangspunten!$D$18)</f>
        <v>40000</v>
      </c>
      <c r="E30" s="9">
        <f>IF(Uitgangspunten!$I$18="x",0,E$21*Uitgangspunten!$D$18)</f>
        <v>40000</v>
      </c>
      <c r="F30" s="9">
        <f>IF(Uitgangspunten!$I$18="x",0,F$21*Uitgangspunten!$D$18)</f>
        <v>40000</v>
      </c>
      <c r="G30" s="9"/>
      <c r="H30" s="25" t="s">
        <v>54</v>
      </c>
      <c r="I30" s="25"/>
      <c r="J30" s="25"/>
      <c r="K30" s="25"/>
      <c r="L30" s="25"/>
      <c r="M30" s="25"/>
    </row>
    <row r="31" spans="1:13">
      <c r="A31" s="25" t="str">
        <f>Uitgangspunten!A19</f>
        <v>Jeugd LIV</v>
      </c>
      <c r="B31" s="9">
        <f>IF(Uitgangspunten!$I$19="x",0,B$21*Uitgangspunten!$D$36*Uitgangspunten!$D$19)</f>
        <v>0</v>
      </c>
      <c r="C31" s="9">
        <f>IF(Uitgangspunten!$I$19="x",0,C$21*Uitgangspunten!$D$36*Uitgangspunten!$D$19)</f>
        <v>0</v>
      </c>
      <c r="D31" s="9">
        <f>IF(Uitgangspunten!$I$19="x",0,D$21*Uitgangspunten!$D$36*Uitgangspunten!$D$19)</f>
        <v>0</v>
      </c>
      <c r="E31" s="9">
        <f>IF(Uitgangspunten!$I$19="x",0,E$21*Uitgangspunten!$D$36*Uitgangspunten!$D$19)</f>
        <v>0</v>
      </c>
      <c r="F31" s="9">
        <f>IF(Uitgangspunten!$I$19="x",0,F$21*Uitgangspunten!$D$36*Uitgangspunten!$D$19)</f>
        <v>0</v>
      </c>
      <c r="G31" s="9"/>
      <c r="H31" s="25" t="s">
        <v>86</v>
      </c>
      <c r="I31" s="25"/>
      <c r="J31" s="25"/>
      <c r="K31" s="25"/>
      <c r="L31" s="25"/>
      <c r="M31" s="25"/>
    </row>
    <row r="32" spans="1:13">
      <c r="A32" s="25" t="str">
        <f>Uitgangspunten!A20</f>
        <v>LIV WML</v>
      </c>
      <c r="B32" s="9">
        <f>IF(Uitgangspunten!$I$20="x",0,B$21*Uitgangspunten!$D$38*Uitgangspunten!$D$21*Uitgangspunten!$D$20)</f>
        <v>0</v>
      </c>
      <c r="C32" s="9">
        <f>IF(Uitgangspunten!$I$20="x",0,C$21*Uitgangspunten!$D$38*Uitgangspunten!$D$21*Uitgangspunten!$D$20)</f>
        <v>0</v>
      </c>
      <c r="D32" s="9">
        <f>IF(Uitgangspunten!$I$20="x",0,D$21*Uitgangspunten!$D$38*Uitgangspunten!$D$21*Uitgangspunten!$D$20)</f>
        <v>0</v>
      </c>
      <c r="E32" s="9">
        <f>IF(Uitgangspunten!$I$20="x",0,E$21*Uitgangspunten!$D$38*Uitgangspunten!$D$21*Uitgangspunten!$D$20)</f>
        <v>0</v>
      </c>
      <c r="F32" s="9">
        <f>IF(Uitgangspunten!$I$20="x",0,F$21*Uitgangspunten!$D$38*Uitgangspunten!$D$21*Uitgangspunten!$D$20)</f>
        <v>0</v>
      </c>
      <c r="G32" s="9"/>
      <c r="H32" s="25" t="s">
        <v>87</v>
      </c>
      <c r="I32" s="25"/>
      <c r="J32" s="25"/>
      <c r="K32" s="25"/>
      <c r="L32" s="25"/>
      <c r="M32" s="25"/>
    </row>
    <row r="33" spans="1:21">
      <c r="A33" s="25" t="str">
        <f>Uitgangspunten!A22</f>
        <v>LIV 125% WML</v>
      </c>
      <c r="B33" s="9">
        <f>IF(Uitgangspunten!$I$22="x",0,$B$21*Uitgangspunten!$D$38*Uitgangspunten!$D$23*Uitgangspunten!$D$22)</f>
        <v>0</v>
      </c>
      <c r="C33" s="9">
        <f>IF(Uitgangspunten!$I$22="x",0,$B$21*Uitgangspunten!$D$38*Uitgangspunten!$D$23*Uitgangspunten!$D$22)</f>
        <v>0</v>
      </c>
      <c r="D33" s="9">
        <f>IF(Uitgangspunten!$I$22="x",0,$B$21*Uitgangspunten!$D$38*Uitgangspunten!$D$23*Uitgangspunten!$D$22)</f>
        <v>0</v>
      </c>
      <c r="E33" s="9">
        <f>IF(Uitgangspunten!$I$22="x",0,$B$21*Uitgangspunten!$D$38*Uitgangspunten!$D$23*Uitgangspunten!$D$22)</f>
        <v>0</v>
      </c>
      <c r="F33" s="9">
        <f>IF(Uitgangspunten!$I$22="x",0,$B$21*Uitgangspunten!$D$38*Uitgangspunten!$D$23*Uitgangspunten!$D$22)</f>
        <v>0</v>
      </c>
      <c r="G33" s="9"/>
      <c r="H33" s="25" t="s">
        <v>88</v>
      </c>
      <c r="I33" s="25"/>
      <c r="J33" s="25"/>
      <c r="K33" s="25"/>
      <c r="L33" s="25"/>
      <c r="M33" s="25"/>
      <c r="P33" s="23"/>
      <c r="Q33" s="23"/>
      <c r="R33" s="23"/>
      <c r="S33" s="23"/>
      <c r="T33" s="23"/>
      <c r="U33" s="23"/>
    </row>
    <row r="34" spans="1:21">
      <c r="A34" s="25" t="str">
        <f>Uitgangspunten!A29</f>
        <v>Gemiddelde bijdrage traject voor Nuggers</v>
      </c>
      <c r="B34" s="9">
        <f>IF(Uitgangspunten!$I$29="x",0,('BC 1A'!$B$21*Uitgangspunten!$D$29*Uitgangspunten!$D$30))</f>
        <v>3000</v>
      </c>
      <c r="C34" s="9">
        <f>IF(Uitgangspunten!$I$29="x",0,('BC 1A'!$B$21*Uitgangspunten!$D$29*Uitgangspunten!$D$30))</f>
        <v>3000</v>
      </c>
      <c r="D34" s="9">
        <f>IF(Uitgangspunten!$I$29="x",0,('BC 1A'!$B$21*Uitgangspunten!$D$29*Uitgangspunten!$D$30))</f>
        <v>3000</v>
      </c>
      <c r="E34" s="9">
        <f>IF(Uitgangspunten!$I$29="x",0,('BC 1A'!$B$21*Uitgangspunten!$D$29*Uitgangspunten!$D$30))</f>
        <v>3000</v>
      </c>
      <c r="F34" s="9">
        <f>IF(Uitgangspunten!$I$29="x",0,('BC 1A'!$B$21*Uitgangspunten!$D$29*Uitgangspunten!$D$30))</f>
        <v>3000</v>
      </c>
      <c r="G34" s="9"/>
      <c r="H34" s="25" t="s">
        <v>103</v>
      </c>
      <c r="I34" s="25"/>
      <c r="J34" s="25"/>
      <c r="K34" s="25"/>
      <c r="L34" s="25"/>
      <c r="M34" s="25"/>
      <c r="P34" s="23"/>
      <c r="Q34" s="23"/>
      <c r="R34" s="23"/>
      <c r="S34" s="23"/>
      <c r="T34" s="23"/>
      <c r="U34" s="23"/>
    </row>
    <row r="35" spans="1:21">
      <c r="A35" s="25" t="str">
        <f>Uitgangspunten!A31</f>
        <v>Regionale subsidies</v>
      </c>
      <c r="B35" s="9">
        <f>IF(Uitgangspunten!$I$31="x",0,('BC 1A'!$B$21*Uitgangspunten!$D$31))</f>
        <v>0</v>
      </c>
      <c r="C35" s="9">
        <f>IF(Uitgangspunten!$I$31="x",0,('BC 1A'!$B$21*Uitgangspunten!$D$31))</f>
        <v>0</v>
      </c>
      <c r="D35" s="9">
        <f>IF(Uitgangspunten!$I$31="x",0,('BC 1A'!$B$21*Uitgangspunten!$D$31))</f>
        <v>0</v>
      </c>
      <c r="E35" s="9">
        <f>IF(Uitgangspunten!$I$31="x",0,('BC 1A'!$B$21*Uitgangspunten!$D$31))</f>
        <v>0</v>
      </c>
      <c r="F35" s="9">
        <f>IF(Uitgangspunten!$I$31="x",0,('BC 1A'!$B$21*Uitgangspunten!$D$31))</f>
        <v>0</v>
      </c>
      <c r="G35" s="9"/>
      <c r="H35" s="25" t="s">
        <v>104</v>
      </c>
      <c r="I35" s="25"/>
      <c r="J35" s="25"/>
      <c r="K35" s="25"/>
      <c r="L35" s="25"/>
      <c r="M35" s="25"/>
    </row>
    <row r="36" spans="1:21">
      <c r="A36" s="25" t="str">
        <f>Uitgangspunten!A32</f>
        <v>Gemeentelijke bijdragen / subsidies</v>
      </c>
      <c r="B36" s="9">
        <f>IF(Uitgangspunten!$I$32="x",0,('BC 1A'!$B$21*Uitgangspunten!$D$32))</f>
        <v>0</v>
      </c>
      <c r="C36" s="9">
        <f>IF(Uitgangspunten!$I$32="x",0,('BC 1A'!$B$21*Uitgangspunten!$D$32))</f>
        <v>0</v>
      </c>
      <c r="D36" s="9">
        <f>IF(Uitgangspunten!$I$32="x",0,('BC 1A'!$B$21*Uitgangspunten!$D$32))</f>
        <v>0</v>
      </c>
      <c r="E36" s="9">
        <f>IF(Uitgangspunten!$I$32="x",0,('BC 1A'!$B$21*Uitgangspunten!$D$32))</f>
        <v>0</v>
      </c>
      <c r="F36" s="9">
        <f>IF(Uitgangspunten!$I$32="x",0,('BC 1A'!$B$21*Uitgangspunten!$D$32))</f>
        <v>0</v>
      </c>
      <c r="G36" s="9"/>
      <c r="H36" s="25" t="s">
        <v>105</v>
      </c>
      <c r="I36" s="25"/>
      <c r="J36" s="25"/>
      <c r="K36" s="25"/>
      <c r="L36" s="25"/>
      <c r="M36" s="25"/>
    </row>
    <row r="37" spans="1:21">
      <c r="A37" s="25" t="s">
        <v>76</v>
      </c>
      <c r="B37" s="19">
        <f>SUM(B25:B36)</f>
        <v>460608.8064</v>
      </c>
      <c r="C37" s="19">
        <f>SUM(C25:C36)</f>
        <v>460608.8064</v>
      </c>
      <c r="D37" s="19">
        <f>SUM(D25:D36)</f>
        <v>460608.8064</v>
      </c>
      <c r="E37" s="19">
        <f>SUM(E25:E36)</f>
        <v>460608.8064</v>
      </c>
      <c r="F37" s="19">
        <f>SUM(F25:F36)</f>
        <v>460608.8064</v>
      </c>
      <c r="G37" s="9"/>
      <c r="H37" s="25"/>
      <c r="I37" s="25"/>
      <c r="J37" s="25"/>
      <c r="K37" s="25"/>
      <c r="L37" s="25"/>
      <c r="M37" s="25"/>
    </row>
    <row r="38" spans="1:21">
      <c r="A38" s="25"/>
      <c r="B38" s="9"/>
      <c r="C38" s="9"/>
      <c r="D38" s="9"/>
      <c r="E38" s="9"/>
      <c r="F38" s="9"/>
      <c r="G38" s="9"/>
      <c r="H38" s="25"/>
      <c r="I38" s="25"/>
      <c r="J38" s="25"/>
      <c r="K38" s="25"/>
      <c r="L38" s="25"/>
      <c r="M38" s="25"/>
    </row>
    <row r="39" spans="1:21">
      <c r="A39" s="25"/>
      <c r="B39" s="9"/>
      <c r="C39" s="9"/>
      <c r="D39" s="9"/>
      <c r="E39" s="9"/>
      <c r="F39" s="9"/>
      <c r="G39" s="9"/>
      <c r="H39" s="25"/>
      <c r="I39" s="25"/>
      <c r="J39" s="25"/>
      <c r="K39" s="25"/>
      <c r="L39" s="25"/>
      <c r="M39" s="25"/>
    </row>
    <row r="40" spans="1:21">
      <c r="A40" s="1" t="str">
        <f>Uitgangspunten!A34</f>
        <v>Kosten</v>
      </c>
      <c r="B40" s="9"/>
      <c r="C40" s="9"/>
      <c r="D40" s="9"/>
      <c r="E40" s="9"/>
      <c r="F40" s="9"/>
      <c r="G40" s="9"/>
      <c r="H40" s="25"/>
      <c r="I40" s="25"/>
      <c r="J40" s="25"/>
      <c r="K40" s="25"/>
      <c r="L40" s="25"/>
      <c r="M40" s="25"/>
    </row>
    <row r="41" spans="1:21">
      <c r="A41" s="25" t="str">
        <f>Uitgangspunten!A35</f>
        <v>Loonkosten werknemers per uur 18-21 jaar</v>
      </c>
      <c r="B41" s="9">
        <f>IF(Uitgangspunten!$I$35="x",0,-B$21*Uitgangspunten!$D$35*Uitgangspunten!$D$36*40*52)</f>
        <v>-170708.42879999999</v>
      </c>
      <c r="C41" s="9">
        <f>IF(Uitgangspunten!$I$35="x",0,-C$21*Uitgangspunten!$D$35*Uitgangspunten!$D$36*40*52)</f>
        <v>-170708.42879999999</v>
      </c>
      <c r="D41" s="9">
        <f>IF(Uitgangspunten!$I$35="x",0,-D$21*Uitgangspunten!$D$35*Uitgangspunten!$D$36*40*52)</f>
        <v>-170708.42879999999</v>
      </c>
      <c r="E41" s="9">
        <f>IF(Uitgangspunten!$I$35="x",0,-E$21*Uitgangspunten!$D$35*Uitgangspunten!$D$36*40*52)</f>
        <v>-170708.42879999999</v>
      </c>
      <c r="F41" s="9">
        <f>IF(Uitgangspunten!$I$35="x",0,-F$21*Uitgangspunten!$D$35*Uitgangspunten!$D$36*40*52)</f>
        <v>-170708.42879999999</v>
      </c>
      <c r="G41" s="9"/>
      <c r="H41" s="25" t="s">
        <v>49</v>
      </c>
      <c r="I41" s="25"/>
      <c r="J41" s="25"/>
      <c r="K41" s="25"/>
      <c r="L41" s="25"/>
      <c r="M41" s="25"/>
    </row>
    <row r="42" spans="1:21">
      <c r="A42" s="25" t="str">
        <f>Uitgangspunten!A37</f>
        <v>Loonkosten werknemers per uur vanaf 22 jaar</v>
      </c>
      <c r="B42" s="9">
        <f>IF(Uitgangspunten!$I$37="x",0,-B$21*Uitgangspunten!$D$37*Uitgangspunten!$D$38*40*52)</f>
        <v>-243869.18399999998</v>
      </c>
      <c r="C42" s="9">
        <f>IF(Uitgangspunten!$I$37="x",0,-C$21*Uitgangspunten!$D$37*Uitgangspunten!$D$38*40*52)</f>
        <v>-243869.18399999998</v>
      </c>
      <c r="D42" s="9">
        <f>IF(Uitgangspunten!$I$37="x",0,-D$21*Uitgangspunten!$D$37*Uitgangspunten!$D$38*40*52)</f>
        <v>-243869.18399999998</v>
      </c>
      <c r="E42" s="9">
        <f>IF(Uitgangspunten!$I$37="x",0,-E$21*Uitgangspunten!$D$37*Uitgangspunten!$D$38*40*52)</f>
        <v>-243869.18399999998</v>
      </c>
      <c r="F42" s="9">
        <f>IF(Uitgangspunten!$I$37="x",0,-F$21*Uitgangspunten!$D$37*Uitgangspunten!$D$38*40*52)</f>
        <v>-243869.18399999998</v>
      </c>
      <c r="G42" s="9"/>
      <c r="H42" s="25" t="s">
        <v>49</v>
      </c>
      <c r="I42" s="25"/>
      <c r="J42" s="25"/>
      <c r="K42" s="25"/>
      <c r="L42" s="25"/>
      <c r="M42" s="25"/>
    </row>
    <row r="43" spans="1:21">
      <c r="A43" s="25" t="str">
        <f>Uitgangspunten!A39</f>
        <v xml:space="preserve">Stagevergoeding </v>
      </c>
      <c r="B43" s="9">
        <f>IF(Uitgangspunten!$I$39="x",0,-B$21*Uitgangspunten!$D$39*12)</f>
        <v>0</v>
      </c>
      <c r="C43" s="9">
        <f>IF(Uitgangspunten!$I$39="x",0,-C$21*Uitgangspunten!$D$39*12)</f>
        <v>0</v>
      </c>
      <c r="D43" s="9">
        <f>IF(Uitgangspunten!$I$39="x",0,-D$21*Uitgangspunten!$D$39*12)</f>
        <v>0</v>
      </c>
      <c r="E43" s="9">
        <f>IF(Uitgangspunten!$I$39="x",0,-E$21*Uitgangspunten!$D$39*12)</f>
        <v>0</v>
      </c>
      <c r="F43" s="9">
        <f>IF(Uitgangspunten!$I$39="x",0,-F$21*Uitgangspunten!$D$39*12)</f>
        <v>0</v>
      </c>
      <c r="G43" s="9"/>
      <c r="H43" s="25" t="s">
        <v>71</v>
      </c>
      <c r="I43" s="25"/>
      <c r="J43" s="25"/>
      <c r="K43" s="25"/>
      <c r="L43" s="25"/>
      <c r="M43" s="25"/>
    </row>
    <row r="44" spans="1:21">
      <c r="A44" s="25" t="str">
        <f>Uitgangspunten!A40</f>
        <v>Praktijkbegeleiding</v>
      </c>
      <c r="B44" s="9">
        <f>IF(Uitgangspunten!$I$40="x",0,-B$21*Uitgangspunten!$D$40*Uitgangspunten!$D$41*47)</f>
        <v>0</v>
      </c>
      <c r="C44" s="9">
        <f>IF(Uitgangspunten!$I$40="x",0,-C$21*Uitgangspunten!$D$40*Uitgangspunten!$D$41*47)</f>
        <v>0</v>
      </c>
      <c r="D44" s="9">
        <f>IF(Uitgangspunten!$I$40="x",0,-D$21*Uitgangspunten!$D$40*Uitgangspunten!$D$41*47)</f>
        <v>0</v>
      </c>
      <c r="E44" s="9">
        <f>IF(Uitgangspunten!$I$40="x",0,-E$21*Uitgangspunten!$D$40*Uitgangspunten!$D$41*47)</f>
        <v>0</v>
      </c>
      <c r="F44" s="9">
        <f>IF(Uitgangspunten!$I$40="x",0,-F$21*Uitgangspunten!$D$40*Uitgangspunten!$D$41*47)</f>
        <v>0</v>
      </c>
      <c r="G44" s="9"/>
      <c r="H44" s="25" t="s">
        <v>96</v>
      </c>
      <c r="I44" s="25"/>
      <c r="J44" s="25"/>
      <c r="K44" s="25"/>
      <c r="L44" s="25"/>
      <c r="M44" s="25"/>
    </row>
    <row r="45" spans="1:21">
      <c r="A45" s="25" t="str">
        <f>Uitgangspunten!A42</f>
        <v xml:space="preserve">Personeelsadministratie </v>
      </c>
      <c r="B45" s="9">
        <f>IF(Uitgangspunten!$I$42="x",0,-B$21*Uitgangspunten!$D$42)</f>
        <v>0</v>
      </c>
      <c r="C45" s="9">
        <f>IF(Uitgangspunten!$I$42="x",0,-C$21*Uitgangspunten!$D$42)</f>
        <v>0</v>
      </c>
      <c r="D45" s="9">
        <f>IF(Uitgangspunten!$I$42="x",0,-D$21*Uitgangspunten!$D$42)</f>
        <v>0</v>
      </c>
      <c r="E45" s="9">
        <f>IF(Uitgangspunten!$I$42="x",0,-E$21*Uitgangspunten!$D$42)</f>
        <v>0</v>
      </c>
      <c r="F45" s="9">
        <f>IF(Uitgangspunten!$I$42="x",0,-F$21*Uitgangspunten!$D$42)</f>
        <v>0</v>
      </c>
      <c r="G45" s="9"/>
      <c r="H45" s="25" t="s">
        <v>72</v>
      </c>
      <c r="I45" s="25"/>
      <c r="J45" s="25"/>
      <c r="K45" s="25"/>
      <c r="L45" s="25"/>
      <c r="M45" s="25"/>
    </row>
    <row r="46" spans="1:21">
      <c r="A46" s="25" t="str">
        <f>Uitgangspunten!A43</f>
        <v xml:space="preserve">Leiding en coördinatie </v>
      </c>
      <c r="B46" s="9">
        <f>IF(Uitgangspunten!$I$43="x",0,-B$21*Uitgangspunten!$D$43)</f>
        <v>0</v>
      </c>
      <c r="C46" s="9">
        <f>IF(Uitgangspunten!$I$43="x",0,-C$21*Uitgangspunten!$D$43)</f>
        <v>0</v>
      </c>
      <c r="D46" s="9">
        <f>IF(Uitgangspunten!$I$43="x",0,-D$21*Uitgangspunten!$D$43)</f>
        <v>0</v>
      </c>
      <c r="E46" s="9">
        <f>IF(Uitgangspunten!$I$43="x",0,-E$21*Uitgangspunten!$D$43)</f>
        <v>0</v>
      </c>
      <c r="F46" s="9">
        <f>IF(Uitgangspunten!$I$43="x",0,-F$21*Uitgangspunten!$D$43)</f>
        <v>0</v>
      </c>
      <c r="G46" s="9"/>
      <c r="H46" s="25" t="s">
        <v>73</v>
      </c>
      <c r="I46" s="25"/>
      <c r="J46" s="25"/>
      <c r="K46" s="25"/>
      <c r="L46" s="25"/>
      <c r="M46" s="25"/>
    </row>
    <row r="47" spans="1:21">
      <c r="A47" s="25" t="str">
        <f>Uitgangspunten!A44</f>
        <v>WPA en beschermingsmiddelen</v>
      </c>
      <c r="B47" s="9">
        <f>IF(Uitgangspunten!$I$44="x",0,-B$21*Uitgangspunten!$D$44)</f>
        <v>0</v>
      </c>
      <c r="C47" s="9">
        <f>IF(Uitgangspunten!$I$44="x",0,-C$21*Uitgangspunten!$D$44)</f>
        <v>0</v>
      </c>
      <c r="D47" s="9">
        <f>IF(Uitgangspunten!$I$44="x",0,-D$21*Uitgangspunten!$D$44)</f>
        <v>0</v>
      </c>
      <c r="E47" s="9">
        <f>IF(Uitgangspunten!$I$44="x",0,-E$21*Uitgangspunten!$D$44)</f>
        <v>0</v>
      </c>
      <c r="F47" s="9">
        <f>IF(Uitgangspunten!$I$44="x",0,-F$21*Uitgangspunten!$D$44)</f>
        <v>0</v>
      </c>
      <c r="G47" s="9"/>
      <c r="H47" s="25" t="s">
        <v>74</v>
      </c>
      <c r="I47" s="25"/>
      <c r="J47" s="25"/>
      <c r="K47" s="25"/>
      <c r="L47" s="25"/>
      <c r="M47" s="25"/>
    </row>
    <row r="48" spans="1:21">
      <c r="A48" s="25" t="str">
        <f>Uitgangspunten!A45</f>
        <v xml:space="preserve">Huisvestingskosten </v>
      </c>
      <c r="B48" s="9">
        <f>IF(Uitgangspunten!$I$45="x",0,-B$21*Uitgangspunten!$D$45)</f>
        <v>0</v>
      </c>
      <c r="C48" s="9">
        <f>IF(Uitgangspunten!$I$45="x",0,-C$21*Uitgangspunten!$D$45)</f>
        <v>0</v>
      </c>
      <c r="D48" s="9">
        <f>IF(Uitgangspunten!$I$45="x",0,-D$21*Uitgangspunten!$D$45)</f>
        <v>0</v>
      </c>
      <c r="E48" s="9">
        <f>IF(Uitgangspunten!$I$45="x",0,-E$21*Uitgangspunten!$D$45)</f>
        <v>0</v>
      </c>
      <c r="F48" s="9">
        <f>IF(Uitgangspunten!$I$45="x",0,-F$21*Uitgangspunten!$D$45)</f>
        <v>0</v>
      </c>
      <c r="G48" s="9"/>
      <c r="H48" s="25" t="s">
        <v>75</v>
      </c>
      <c r="I48" s="25"/>
      <c r="J48" s="25"/>
      <c r="K48" s="25"/>
      <c r="L48" s="25"/>
      <c r="M48" s="25"/>
    </row>
    <row r="49" spans="1:13">
      <c r="A49" s="25" t="str">
        <f>Uitgangspunten!A47</f>
        <v>Licentiekosten</v>
      </c>
      <c r="B49" s="9">
        <f>IF(Uitgangspunten!$I$47="x",0,-B$21*Uitgangspunten!$D$47)</f>
        <v>0</v>
      </c>
      <c r="C49" s="9">
        <f>IF(Uitgangspunten!$I$47="x",0,-C$21*Uitgangspunten!$D$47)</f>
        <v>0</v>
      </c>
      <c r="D49" s="9">
        <f>IF(Uitgangspunten!$I$47="x",0,-D$21*Uitgangspunten!$D$47)</f>
        <v>0</v>
      </c>
      <c r="E49" s="9">
        <f>IF(Uitgangspunten!$I$47="x",0,-E$21*Uitgangspunten!$D$47)</f>
        <v>0</v>
      </c>
      <c r="F49" s="9">
        <f>IF(Uitgangspunten!$I$47="x",0,-F$21*Uitgangspunten!$D$47)</f>
        <v>0</v>
      </c>
      <c r="G49" s="9"/>
      <c r="H49" s="25" t="s">
        <v>94</v>
      </c>
      <c r="I49" s="25"/>
      <c r="J49" s="25"/>
      <c r="K49" s="25"/>
      <c r="L49" s="25"/>
      <c r="M49" s="25"/>
    </row>
    <row r="50" spans="1:13" s="25" customFormat="1">
      <c r="A50" s="25" t="str">
        <f>Uitgangspunten!A48</f>
        <v>Inschrijfgeld mbo-opleiding</v>
      </c>
      <c r="B50" s="9">
        <f>IF(Uitgangspunten!$I$48="x",0,-B$21*Uitgangspunten!$D$48)</f>
        <v>0</v>
      </c>
      <c r="C50" s="9">
        <f>IF(Uitgangspunten!$I$48="x",0,-C$21*Uitgangspunten!$D$48)</f>
        <v>0</v>
      </c>
      <c r="D50" s="9">
        <f>IF(Uitgangspunten!$I$48="x",0,-D$21*Uitgangspunten!$D$48)</f>
        <v>0</v>
      </c>
      <c r="E50" s="9">
        <f>IF(Uitgangspunten!$I$48="x",0,-E$21*Uitgangspunten!$D$48)</f>
        <v>0</v>
      </c>
      <c r="F50" s="9">
        <f>IF(Uitgangspunten!$I$48="x",0,-F$21*Uitgangspunten!$D$48)</f>
        <v>0</v>
      </c>
      <c r="G50" s="9"/>
      <c r="H50" s="25" t="s">
        <v>116</v>
      </c>
    </row>
    <row r="51" spans="1:13" s="25" customFormat="1">
      <c r="A51" s="25" t="str">
        <f>Uitgangspunten!A49</f>
        <v>Boekengeld mbo-opleiding</v>
      </c>
      <c r="B51" s="9">
        <f>IF(Uitgangspunten!$I$49="x",0,-B$21*Uitgangspunten!$D$49)</f>
        <v>0</v>
      </c>
      <c r="C51" s="9">
        <f>IF(Uitgangspunten!$I$49="x",0,-C$21*Uitgangspunten!$D$49)</f>
        <v>0</v>
      </c>
      <c r="D51" s="9">
        <f>IF(Uitgangspunten!$I$49="x",0,-D$21*Uitgangspunten!$D$49)</f>
        <v>0</v>
      </c>
      <c r="E51" s="9">
        <f>IF(Uitgangspunten!$I$49="x",0,-E$21*Uitgangspunten!$D$49)</f>
        <v>0</v>
      </c>
      <c r="F51" s="9">
        <f>IF(Uitgangspunten!$I$49="x",0,-F$21*Uitgangspunten!$D$49)</f>
        <v>0</v>
      </c>
      <c r="G51" s="9"/>
      <c r="H51" s="25" t="s">
        <v>117</v>
      </c>
    </row>
    <row r="52" spans="1:13">
      <c r="A52" s="25" t="str">
        <f>Uitgangspunten!A50</f>
        <v>Onvoorzien</v>
      </c>
      <c r="B52" s="9">
        <f>IF(Uitgangspunten!$I$50="x",0,-B$21*Uitgangspunten!$D$50)</f>
        <v>0</v>
      </c>
      <c r="C52" s="9">
        <f>IF(Uitgangspunten!$I$50="x",0,-C$21*Uitgangspunten!$D$50)</f>
        <v>0</v>
      </c>
      <c r="D52" s="9">
        <f>IF(Uitgangspunten!$I$50="x",0,-D$21*Uitgangspunten!$D$50)</f>
        <v>0</v>
      </c>
      <c r="E52" s="9">
        <f>IF(Uitgangspunten!$I$50="x",0,-E$21*Uitgangspunten!$D$50)</f>
        <v>0</v>
      </c>
      <c r="F52" s="9">
        <f>IF(Uitgangspunten!$I$50="x",0,-F$21*Uitgangspunten!$D$50)</f>
        <v>0</v>
      </c>
      <c r="G52" s="9"/>
      <c r="H52" s="25" t="s">
        <v>95</v>
      </c>
      <c r="I52" s="25"/>
      <c r="J52" s="25"/>
      <c r="K52" s="25"/>
      <c r="L52" s="25"/>
      <c r="M52" s="25"/>
    </row>
    <row r="53" spans="1:13">
      <c r="A53" s="25" t="s">
        <v>77</v>
      </c>
      <c r="B53" s="20">
        <f>SUM(B41:B52)</f>
        <v>-414577.6128</v>
      </c>
      <c r="C53" s="20">
        <f>SUM(C41:C52)</f>
        <v>-414577.6128</v>
      </c>
      <c r="D53" s="20">
        <f>SUM(D41:D52)</f>
        <v>-414577.6128</v>
      </c>
      <c r="E53" s="20">
        <f>SUM(E41:E52)</f>
        <v>-414577.6128</v>
      </c>
      <c r="F53" s="20">
        <f>SUM(F41:F52)</f>
        <v>-414577.6128</v>
      </c>
      <c r="G53" s="9"/>
      <c r="H53" s="25"/>
      <c r="I53" s="25"/>
      <c r="J53" s="25"/>
      <c r="K53" s="25"/>
      <c r="L53" s="25"/>
      <c r="M53" s="25"/>
    </row>
    <row r="54" spans="1:13">
      <c r="A54" s="25"/>
      <c r="B54" s="9"/>
      <c r="C54" s="9"/>
      <c r="D54" s="9"/>
      <c r="E54" s="9"/>
      <c r="F54" s="9"/>
      <c r="G54" s="9"/>
      <c r="H54" s="25"/>
      <c r="I54" s="25"/>
      <c r="J54" s="25"/>
      <c r="K54" s="25"/>
      <c r="L54" s="25"/>
      <c r="M54" s="25"/>
    </row>
    <row r="55" spans="1:13" ht="15.75" thickBot="1">
      <c r="A55" s="25" t="s">
        <v>24</v>
      </c>
      <c r="B55" s="10">
        <f>B37+B53</f>
        <v>46031.193599999999</v>
      </c>
      <c r="C55" s="10">
        <f>C37+C53</f>
        <v>46031.193599999999</v>
      </c>
      <c r="D55" s="10">
        <f>D37+D53</f>
        <v>46031.193599999999</v>
      </c>
      <c r="E55" s="10">
        <f>E37+E53</f>
        <v>46031.193599999999</v>
      </c>
      <c r="F55" s="10">
        <f>F37+F53</f>
        <v>46031.193599999999</v>
      </c>
      <c r="G55" s="9"/>
      <c r="H55" s="25"/>
      <c r="I55" s="25"/>
      <c r="J55" s="25"/>
      <c r="K55" s="25"/>
      <c r="L55" s="25"/>
      <c r="M55" s="25"/>
    </row>
    <row r="56" spans="1:13" ht="15.75" thickTop="1"/>
  </sheetData>
  <mergeCells count="1">
    <mergeCell ref="H7:M18"/>
  </mergeCells>
  <pageMargins left="0.7" right="0.7" top="0.75" bottom="0.75" header="0.3" footer="0.3"/>
  <pageSetup paperSize="9" scale="76" orientation="portrait" horizontalDpi="0" verticalDpi="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Uitgangspunten</vt:lpstr>
      <vt:lpstr>BC 1A</vt:lpstr>
      <vt:lpstr>BC 1B</vt:lpstr>
      <vt:lpstr>BC 2A</vt:lpstr>
      <vt:lpstr>BC 2B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dc:creator>
  <cp:lastModifiedBy>Bruno Fermin</cp:lastModifiedBy>
  <cp:lastPrinted>2018-03-07T08:00:19Z</cp:lastPrinted>
  <dcterms:created xsi:type="dcterms:W3CDTF">2017-12-18T07:25:42Z</dcterms:created>
  <dcterms:modified xsi:type="dcterms:W3CDTF">2019-05-16T13:10:14Z</dcterms:modified>
</cp:coreProperties>
</file>